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filterPrivacy="1"/>
  <xr:revisionPtr revIDLastSave="0" documentId="8_{5E0FFE80-C595-4225-A5DD-8E74F15DD828}" xr6:coauthVersionLast="47" xr6:coauthVersionMax="47" xr10:uidLastSave="{00000000-0000-0000-0000-000000000000}"/>
  <bookViews>
    <workbookView xWindow="-120" yWindow="-120" windowWidth="38640" windowHeight="21240" activeTab="5" xr2:uid="{00000000-000D-0000-FFFF-FFFF00000000}"/>
  </bookViews>
  <sheets>
    <sheet name="Титул" sheetId="1" r:id="rId1"/>
    <sheet name="Офлайн-ввод" sheetId="2" r:id="rId2"/>
    <sheet name="Жим штанги стоя" sheetId="3" r:id="rId3"/>
    <sheet name="Военный жим" sheetId="4" r:id="rId4"/>
    <sheet name="Тяга «Ось Аполлона»" sheetId="5" r:id="rId5"/>
    <sheet name="Подъем на бицепс «Экстремальный" sheetId="6" r:id="rId6"/>
    <sheet name="Подъем на бицепс «Классический»" sheetId="7" r:id="rId7"/>
    <sheet name="Подъем на бицепс «Строгий»" sheetId="8" r:id="rId8"/>
    <sheet name="Подъем на бицепс «Ось Аполлона»" sheetId="9" r:id="rId9"/>
    <sheet name="Однократные подтягивания с д.в." sheetId="10" r:id="rId10"/>
    <sheet name="Однократные подъемы на брусьях" sheetId="11" r:id="rId11"/>
    <sheet name="Русский жим" sheetId="12" r:id="rId12"/>
    <sheet name="Военный жим многоповторный" sheetId="13" r:id="rId13"/>
    <sheet name="Русская тяга" sheetId="14" r:id="rId14"/>
    <sheet name="Народная тяга" sheetId="15" r:id="rId15"/>
    <sheet name="Бицепсовое троеборье" sheetId="16" r:id="rId16"/>
    <sheet name="Однократные подъемы, двоеборье" sheetId="17" r:id="rId17"/>
    <sheet name="Командный зачет" sheetId="18" r:id="rId1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21" i="17" l="1"/>
  <c r="P20" i="17"/>
  <c r="M20" i="17"/>
  <c r="N20" i="17" s="1"/>
  <c r="M19" i="17"/>
  <c r="P18" i="17"/>
  <c r="M18" i="17"/>
  <c r="N18" i="17" s="1"/>
  <c r="M17" i="17"/>
  <c r="P16" i="17"/>
  <c r="M16" i="17"/>
  <c r="N16" i="17" s="1"/>
  <c r="M15" i="17"/>
  <c r="P14" i="17"/>
  <c r="M14" i="17"/>
  <c r="N14" i="17" s="1"/>
  <c r="M7" i="17"/>
  <c r="P6" i="17"/>
  <c r="M6" i="17"/>
  <c r="N6" i="17" s="1"/>
  <c r="L8" i="16"/>
  <c r="L7" i="16"/>
  <c r="O6" i="16"/>
  <c r="L6" i="16"/>
  <c r="M6" i="16" s="1"/>
  <c r="I21" i="15"/>
  <c r="H21" i="15"/>
  <c r="J21" i="15" s="1"/>
  <c r="K21" i="15" s="1"/>
  <c r="G21" i="15"/>
  <c r="M21" i="15" s="1"/>
  <c r="J14" i="15"/>
  <c r="I14" i="15"/>
  <c r="H14" i="15"/>
  <c r="G14" i="15" s="1"/>
  <c r="M14" i="15" s="1"/>
  <c r="I13" i="15"/>
  <c r="J13" i="15" s="1"/>
  <c r="H13" i="15"/>
  <c r="G13" i="15"/>
  <c r="M13" i="15" s="1"/>
  <c r="I6" i="15"/>
  <c r="H6" i="15"/>
  <c r="J6" i="15" s="1"/>
  <c r="K6" i="15" s="1"/>
  <c r="G6" i="15"/>
  <c r="M6" i="15" s="1"/>
  <c r="J27" i="14"/>
  <c r="I27" i="14"/>
  <c r="K27" i="14" s="1"/>
  <c r="L27" i="14" s="1"/>
  <c r="J26" i="14"/>
  <c r="K26" i="14" s="1"/>
  <c r="L26" i="14" s="1"/>
  <c r="I26" i="14"/>
  <c r="H26" i="14"/>
  <c r="N26" i="14" s="1"/>
  <c r="J19" i="14"/>
  <c r="K19" i="14" s="1"/>
  <c r="L19" i="14" s="1"/>
  <c r="I19" i="14"/>
  <c r="H19" i="14" s="1"/>
  <c r="N19" i="14" s="1"/>
  <c r="J18" i="14"/>
  <c r="I18" i="14"/>
  <c r="K18" i="14" s="1"/>
  <c r="H18" i="14"/>
  <c r="N18" i="14" s="1"/>
  <c r="J17" i="14"/>
  <c r="I17" i="14"/>
  <c r="K17" i="14" s="1"/>
  <c r="H17" i="14"/>
  <c r="N17" i="14" s="1"/>
  <c r="K16" i="14"/>
  <c r="J16" i="14"/>
  <c r="I16" i="14"/>
  <c r="H16" i="14" s="1"/>
  <c r="N16" i="14" s="1"/>
  <c r="J15" i="14"/>
  <c r="K15" i="14" s="1"/>
  <c r="I15" i="14"/>
  <c r="H15" i="14"/>
  <c r="N15" i="14" s="1"/>
  <c r="J14" i="14"/>
  <c r="I14" i="14"/>
  <c r="K14" i="14" s="1"/>
  <c r="H14" i="14"/>
  <c r="N14" i="14" s="1"/>
  <c r="J7" i="14"/>
  <c r="I7" i="14"/>
  <c r="K7" i="14" s="1"/>
  <c r="J6" i="14"/>
  <c r="I6" i="14"/>
  <c r="K6" i="14" s="1"/>
  <c r="L6" i="14" s="1"/>
  <c r="H6" i="14"/>
  <c r="N6" i="14" s="1"/>
  <c r="I6" i="13"/>
  <c r="J6" i="13" s="1"/>
  <c r="K6" i="13" s="1"/>
  <c r="H6" i="13"/>
  <c r="G6" i="13" s="1"/>
  <c r="M6" i="13" s="1"/>
  <c r="J31" i="12"/>
  <c r="I31" i="12"/>
  <c r="K31" i="12" s="1"/>
  <c r="H31" i="12"/>
  <c r="N31" i="12" s="1"/>
  <c r="J30" i="12"/>
  <c r="I30" i="12"/>
  <c r="K30" i="12" s="1"/>
  <c r="H30" i="12"/>
  <c r="N30" i="12" s="1"/>
  <c r="K29" i="12"/>
  <c r="J29" i="12"/>
  <c r="I29" i="12"/>
  <c r="H29" i="12" s="1"/>
  <c r="N29" i="12" s="1"/>
  <c r="J28" i="12"/>
  <c r="K28" i="12" s="1"/>
  <c r="I28" i="12"/>
  <c r="H28" i="12"/>
  <c r="N28" i="12" s="1"/>
  <c r="J21" i="12"/>
  <c r="I21" i="12"/>
  <c r="K21" i="12" s="1"/>
  <c r="H21" i="12"/>
  <c r="N21" i="12" s="1"/>
  <c r="J20" i="12"/>
  <c r="I20" i="12"/>
  <c r="K20" i="12" s="1"/>
  <c r="L20" i="12" s="1"/>
  <c r="J13" i="12"/>
  <c r="I13" i="12"/>
  <c r="K13" i="12" s="1"/>
  <c r="L13" i="12" s="1"/>
  <c r="H13" i="12"/>
  <c r="N13" i="12" s="1"/>
  <c r="J6" i="12"/>
  <c r="K6" i="12" s="1"/>
  <c r="L6" i="12" s="1"/>
  <c r="I6" i="12"/>
  <c r="H6" i="12" s="1"/>
  <c r="N6" i="12" s="1"/>
  <c r="N17" i="11"/>
  <c r="L17" i="11"/>
  <c r="O17" i="11" s="1"/>
  <c r="N16" i="11"/>
  <c r="L16" i="11"/>
  <c r="O16" i="11" s="1"/>
  <c r="O15" i="11"/>
  <c r="N15" i="11"/>
  <c r="L15" i="11"/>
  <c r="M15" i="11" s="1"/>
  <c r="R15" i="11" s="1"/>
  <c r="N14" i="11"/>
  <c r="L14" i="11"/>
  <c r="M14" i="11" s="1"/>
  <c r="R14" i="11" s="1"/>
  <c r="N13" i="11"/>
  <c r="L13" i="11"/>
  <c r="O13" i="11" s="1"/>
  <c r="N6" i="11"/>
  <c r="L6" i="11"/>
  <c r="O6" i="11" s="1"/>
  <c r="P6" i="11" s="1"/>
  <c r="N29" i="10"/>
  <c r="L29" i="10"/>
  <c r="O29" i="10" s="1"/>
  <c r="N28" i="10"/>
  <c r="O28" i="10" s="1"/>
  <c r="L28" i="10"/>
  <c r="N27" i="10"/>
  <c r="L27" i="10"/>
  <c r="O27" i="10" s="1"/>
  <c r="N26" i="10"/>
  <c r="L26" i="10"/>
  <c r="O26" i="10" s="1"/>
  <c r="O25" i="10"/>
  <c r="N25" i="10"/>
  <c r="L25" i="10"/>
  <c r="M25" i="10" s="1"/>
  <c r="R25" i="10" s="1"/>
  <c r="N24" i="10"/>
  <c r="L24" i="10"/>
  <c r="M24" i="10" s="1"/>
  <c r="R24" i="10" s="1"/>
  <c r="N23" i="10"/>
  <c r="L23" i="10"/>
  <c r="O23" i="10" s="1"/>
  <c r="N22" i="10"/>
  <c r="L22" i="10"/>
  <c r="O22" i="10" s="1"/>
  <c r="N15" i="10"/>
  <c r="L15" i="10"/>
  <c r="O15" i="10" s="1"/>
  <c r="P15" i="10" s="1"/>
  <c r="N14" i="10"/>
  <c r="O14" i="10" s="1"/>
  <c r="M14" i="10"/>
  <c r="R14" i="10" s="1"/>
  <c r="L14" i="10"/>
  <c r="N7" i="10"/>
  <c r="L7" i="10"/>
  <c r="O7" i="10" s="1"/>
  <c r="N6" i="10"/>
  <c r="L6" i="10"/>
  <c r="O6" i="10" s="1"/>
  <c r="P6" i="10" s="1"/>
  <c r="N6" i="9"/>
  <c r="O6" i="9" s="1"/>
  <c r="M6" i="9"/>
  <c r="K6" i="9"/>
  <c r="L6" i="9" s="1"/>
  <c r="Q6" i="9" s="1"/>
  <c r="M16" i="8"/>
  <c r="K16" i="8"/>
  <c r="L16" i="8" s="1"/>
  <c r="Q16" i="8" s="1"/>
  <c r="M9" i="8"/>
  <c r="K9" i="8"/>
  <c r="N9" i="8" s="1"/>
  <c r="M8" i="8"/>
  <c r="K8" i="8"/>
  <c r="N8" i="8" s="1"/>
  <c r="M7" i="8"/>
  <c r="K7" i="8"/>
  <c r="N7" i="8" s="1"/>
  <c r="M6" i="8"/>
  <c r="N6" i="8" s="1"/>
  <c r="O6" i="8" s="1"/>
  <c r="L6" i="8"/>
  <c r="Q6" i="8" s="1"/>
  <c r="K6" i="8"/>
  <c r="N36" i="7"/>
  <c r="L36" i="7"/>
  <c r="O36" i="7" s="1"/>
  <c r="P36" i="7" s="1"/>
  <c r="N29" i="7"/>
  <c r="L29" i="7"/>
  <c r="O29" i="7" s="1"/>
  <c r="O28" i="7"/>
  <c r="N28" i="7"/>
  <c r="L28" i="7"/>
  <c r="M28" i="7" s="1"/>
  <c r="R28" i="7" s="1"/>
  <c r="N27" i="7"/>
  <c r="L27" i="7"/>
  <c r="M27" i="7" s="1"/>
  <c r="R27" i="7" s="1"/>
  <c r="N20" i="7"/>
  <c r="L20" i="7"/>
  <c r="O20" i="7" s="1"/>
  <c r="P20" i="7" s="1"/>
  <c r="N13" i="7"/>
  <c r="L13" i="7"/>
  <c r="O13" i="7" s="1"/>
  <c r="P13" i="7" s="1"/>
  <c r="N6" i="7"/>
  <c r="L6" i="7"/>
  <c r="O6" i="7" s="1"/>
  <c r="P6" i="7" s="1"/>
  <c r="N28" i="6"/>
  <c r="O28" i="6" s="1"/>
  <c r="M28" i="6"/>
  <c r="R28" i="6" s="1"/>
  <c r="L28" i="6"/>
  <c r="N27" i="6"/>
  <c r="L27" i="6"/>
  <c r="O27" i="6" s="1"/>
  <c r="N26" i="6"/>
  <c r="L26" i="6"/>
  <c r="O26" i="6" s="1"/>
  <c r="P26" i="6" s="1"/>
  <c r="O25" i="6"/>
  <c r="N25" i="6"/>
  <c r="L25" i="6"/>
  <c r="M25" i="6" s="1"/>
  <c r="R25" i="6" s="1"/>
  <c r="N18" i="6"/>
  <c r="L18" i="6"/>
  <c r="M18" i="6" s="1"/>
  <c r="R18" i="6" s="1"/>
  <c r="N17" i="6"/>
  <c r="L17" i="6"/>
  <c r="O17" i="6" s="1"/>
  <c r="N16" i="6"/>
  <c r="L16" i="6"/>
  <c r="O16" i="6" s="1"/>
  <c r="N15" i="6"/>
  <c r="L15" i="6"/>
  <c r="O15" i="6" s="1"/>
  <c r="N14" i="6"/>
  <c r="O14" i="6" s="1"/>
  <c r="M14" i="6"/>
  <c r="R14" i="6" s="1"/>
  <c r="L14" i="6"/>
  <c r="N13" i="6"/>
  <c r="L13" i="6"/>
  <c r="O13" i="6" s="1"/>
  <c r="N6" i="6"/>
  <c r="L6" i="6"/>
  <c r="O6" i="6" s="1"/>
  <c r="P6" i="6" s="1"/>
  <c r="N8" i="5"/>
  <c r="M8" i="5"/>
  <c r="K8" i="5"/>
  <c r="L8" i="5" s="1"/>
  <c r="Q8" i="5" s="1"/>
  <c r="M7" i="5"/>
  <c r="K7" i="5"/>
  <c r="L7" i="5" s="1"/>
  <c r="Q7" i="5" s="1"/>
  <c r="M6" i="5"/>
  <c r="K6" i="5"/>
  <c r="N6" i="5" s="1"/>
  <c r="N27" i="4"/>
  <c r="L27" i="4"/>
  <c r="O27" i="4" s="1"/>
  <c r="N26" i="4"/>
  <c r="L26" i="4"/>
  <c r="O26" i="4" s="1"/>
  <c r="N25" i="4"/>
  <c r="O25" i="4" s="1"/>
  <c r="M25" i="4"/>
  <c r="R25" i="4" s="1"/>
  <c r="L25" i="4"/>
  <c r="N24" i="4"/>
  <c r="L24" i="4"/>
  <c r="O24" i="4" s="1"/>
  <c r="N23" i="4"/>
  <c r="L23" i="4"/>
  <c r="O23" i="4" s="1"/>
  <c r="O22" i="4"/>
  <c r="N22" i="4"/>
  <c r="L22" i="4"/>
  <c r="M22" i="4" s="1"/>
  <c r="R22" i="4" s="1"/>
  <c r="N21" i="4"/>
  <c r="L21" i="4"/>
  <c r="M21" i="4" s="1"/>
  <c r="R21" i="4" s="1"/>
  <c r="N20" i="4"/>
  <c r="L20" i="4"/>
  <c r="O20" i="4" s="1"/>
  <c r="N13" i="4"/>
  <c r="L13" i="4"/>
  <c r="O13" i="4" s="1"/>
  <c r="P13" i="4" s="1"/>
  <c r="N6" i="4"/>
  <c r="L6" i="4"/>
  <c r="O6" i="4" s="1"/>
  <c r="P6" i="4" s="1"/>
  <c r="M13" i="3"/>
  <c r="L13" i="3"/>
  <c r="Q13" i="3" s="1"/>
  <c r="K13" i="3"/>
  <c r="N13" i="3" s="1"/>
  <c r="O13" i="3" s="1"/>
  <c r="M6" i="3"/>
  <c r="K6" i="3"/>
  <c r="N6" i="3" s="1"/>
  <c r="O6" i="3" s="1"/>
  <c r="O9" i="8" l="1"/>
  <c r="L15" i="14"/>
  <c r="Q6" i="17"/>
  <c r="R6" i="17" s="1"/>
  <c r="O6" i="17"/>
  <c r="T6" i="17" s="1"/>
  <c r="P25" i="6"/>
  <c r="L31" i="12"/>
  <c r="Q14" i="17"/>
  <c r="O14" i="17"/>
  <c r="T14" i="17" s="1"/>
  <c r="P27" i="6"/>
  <c r="L17" i="14"/>
  <c r="P13" i="11"/>
  <c r="P26" i="4"/>
  <c r="L21" i="12"/>
  <c r="K14" i="15"/>
  <c r="K13" i="15"/>
  <c r="P14" i="6"/>
  <c r="Q16" i="17"/>
  <c r="O16" i="17"/>
  <c r="T16" i="17" s="1"/>
  <c r="P27" i="4"/>
  <c r="P15" i="6"/>
  <c r="L18" i="14"/>
  <c r="P28" i="6"/>
  <c r="P7" i="10"/>
  <c r="L7" i="14"/>
  <c r="P20" i="4"/>
  <c r="P16" i="6"/>
  <c r="P16" i="11"/>
  <c r="L29" i="12"/>
  <c r="L28" i="12"/>
  <c r="Q18" i="17"/>
  <c r="O18" i="17"/>
  <c r="T18" i="17" s="1"/>
  <c r="P17" i="6"/>
  <c r="O7" i="8"/>
  <c r="L14" i="14"/>
  <c r="L16" i="14"/>
  <c r="P14" i="10"/>
  <c r="P6" i="16"/>
  <c r="Q6" i="16" s="1"/>
  <c r="N6" i="16"/>
  <c r="S6" i="16" s="1"/>
  <c r="Q20" i="17"/>
  <c r="R20" i="17" s="1"/>
  <c r="O20" i="17"/>
  <c r="T20" i="17" s="1"/>
  <c r="O8" i="8"/>
  <c r="L30" i="12"/>
  <c r="L6" i="3"/>
  <c r="Q6" i="3" s="1"/>
  <c r="O21" i="4"/>
  <c r="P21" i="4" s="1"/>
  <c r="M24" i="4"/>
  <c r="R24" i="4" s="1"/>
  <c r="N7" i="5"/>
  <c r="O7" i="5" s="1"/>
  <c r="M13" i="6"/>
  <c r="R13" i="6" s="1"/>
  <c r="O18" i="6"/>
  <c r="P18" i="6" s="1"/>
  <c r="M27" i="6"/>
  <c r="R27" i="6" s="1"/>
  <c r="O27" i="7"/>
  <c r="P27" i="7" s="1"/>
  <c r="M36" i="7"/>
  <c r="R36" i="7" s="1"/>
  <c r="N16" i="8"/>
  <c r="O16" i="8" s="1"/>
  <c r="M7" i="10"/>
  <c r="R7" i="10" s="1"/>
  <c r="O24" i="10"/>
  <c r="P24" i="10" s="1"/>
  <c r="M27" i="10"/>
  <c r="R27" i="10" s="1"/>
  <c r="O14" i="11"/>
  <c r="P14" i="11" s="1"/>
  <c r="M17" i="11"/>
  <c r="R17" i="11" s="1"/>
  <c r="H20" i="12"/>
  <c r="N20" i="12" s="1"/>
  <c r="H7" i="14"/>
  <c r="N7" i="14" s="1"/>
  <c r="H27" i="14"/>
  <c r="N27" i="14" s="1"/>
  <c r="M13" i="4"/>
  <c r="R13" i="4" s="1"/>
  <c r="M27" i="4"/>
  <c r="R27" i="4" s="1"/>
  <c r="M16" i="6"/>
  <c r="R16" i="6" s="1"/>
  <c r="M13" i="7"/>
  <c r="R13" i="7" s="1"/>
  <c r="L8" i="8"/>
  <c r="Q8" i="8" s="1"/>
  <c r="M22" i="10"/>
  <c r="R22" i="10" s="1"/>
  <c r="M6" i="11"/>
  <c r="R6" i="11" s="1"/>
  <c r="M28" i="10"/>
  <c r="R28" i="10" s="1"/>
  <c r="M20" i="4"/>
  <c r="R20" i="4" s="1"/>
  <c r="L6" i="5"/>
  <c r="Q6" i="5" s="1"/>
  <c r="M17" i="6"/>
  <c r="R17" i="6" s="1"/>
  <c r="M20" i="7"/>
  <c r="R20" i="7" s="1"/>
  <c r="L9" i="8"/>
  <c r="Q9" i="8" s="1"/>
  <c r="M23" i="10"/>
  <c r="R23" i="10" s="1"/>
  <c r="M13" i="11"/>
  <c r="R13" i="11" s="1"/>
  <c r="M23" i="4"/>
  <c r="R23" i="4" s="1"/>
  <c r="M6" i="6"/>
  <c r="R6" i="6" s="1"/>
  <c r="M26" i="6"/>
  <c r="R26" i="6" s="1"/>
  <c r="M29" i="7"/>
  <c r="R29" i="7" s="1"/>
  <c r="M6" i="10"/>
  <c r="R6" i="10" s="1"/>
  <c r="M26" i="10"/>
  <c r="R26" i="10" s="1"/>
  <c r="M16" i="11"/>
  <c r="R16" i="11" s="1"/>
  <c r="M6" i="4"/>
  <c r="R6" i="4" s="1"/>
  <c r="M26" i="4"/>
  <c r="R26" i="4" s="1"/>
  <c r="M15" i="6"/>
  <c r="R15" i="6" s="1"/>
  <c r="M6" i="7"/>
  <c r="R6" i="7" s="1"/>
  <c r="L7" i="8"/>
  <c r="Q7" i="8" s="1"/>
  <c r="M15" i="10"/>
  <c r="R15" i="10" s="1"/>
  <c r="M29" i="10"/>
  <c r="R29" i="10" s="1"/>
  <c r="P17" i="11" l="1"/>
  <c r="P25" i="10"/>
  <c r="P25" i="4"/>
  <c r="R14" i="17"/>
  <c r="P28" i="7"/>
  <c r="P29" i="10"/>
  <c r="R18" i="17"/>
  <c r="R16" i="17"/>
  <c r="P23" i="4"/>
  <c r="P23" i="10"/>
  <c r="P22" i="4"/>
  <c r="P13" i="6"/>
  <c r="P28" i="10"/>
  <c r="O6" i="5"/>
  <c r="P24" i="4"/>
  <c r="P27" i="10"/>
  <c r="P26" i="10"/>
  <c r="P15" i="11"/>
  <c r="O8" i="5"/>
  <c r="P22" i="10"/>
  <c r="P29" i="7"/>
</calcChain>
</file>

<file path=xl/sharedStrings.xml><?xml version="1.0" encoding="utf-8"?>
<sst xmlns="http://schemas.openxmlformats.org/spreadsheetml/2006/main" count="1965" uniqueCount="165">
  <si>
    <t>Федерация силового спорта — Орёл</t>
  </si>
  <si>
    <t>Чемпионат и Первенство Центрального федерального округа по силовому спорту</t>
  </si>
  <si>
    <t>5 сентября 2026 г.</t>
  </si>
  <si>
    <t>Итоговый протокол</t>
  </si>
  <si>
    <t>SPORT-OFFLINE-V1</t>
  </si>
  <si>
    <t>Чемпионат и Первенство Центрального федерального округа по силовому спорту — 5 сентября 2026 г.</t>
  </si>
  <si>
    <t>Заполняйте только белые поля. Вес без статуса считается успешным подходом; неуспешный помечайте «незачёт». При импорте уже заполненные данные на сайте не перезаписываются.</t>
  </si>
  <si>
    <t>ID</t>
  </si>
  <si>
    <t>ФИО участника</t>
  </si>
  <si>
    <t>Дисциплина</t>
  </si>
  <si>
    <t>Тип</t>
  </si>
  <si>
    <t>Весовая категория</t>
  </si>
  <si>
    <t>Подход 1, кг</t>
  </si>
  <si>
    <t>Подход 1 — статус</t>
  </si>
  <si>
    <t>Подход 2, кг</t>
  </si>
  <si>
    <t>Подход 2 — статус</t>
  </si>
  <si>
    <t>Подход 3, кг</t>
  </si>
  <si>
    <t>Подход 3 — статус</t>
  </si>
  <si>
    <t>Вес штанги, кг</t>
  </si>
  <si>
    <t>Повторений</t>
  </si>
  <si>
    <t>Вес на взвешивании, кг</t>
  </si>
  <si>
    <t>Мерцалов Александр Александрович</t>
  </si>
  <si>
    <t>Жим штанги стоя</t>
  </si>
  <si>
    <t>attempts</t>
  </si>
  <si>
    <t>до 100 кг.</t>
  </si>
  <si>
    <t>зачёт</t>
  </si>
  <si>
    <t>незачёт</t>
  </si>
  <si>
    <t>Кваскова Ольга Сергеевна</t>
  </si>
  <si>
    <t>до 60 кг.</t>
  </si>
  <si>
    <t>Сафонов Михаил Сергеевич</t>
  </si>
  <si>
    <t>Военный жим</t>
  </si>
  <si>
    <t>до 44 кг.</t>
  </si>
  <si>
    <t>Трофимов Михаил Александрович</t>
  </si>
  <si>
    <t>Коротовских Данил Алексеевич</t>
  </si>
  <si>
    <t>до 75 кг.</t>
  </si>
  <si>
    <t>Бельский Сергей Михайлович</t>
  </si>
  <si>
    <t>до 90 кг.</t>
  </si>
  <si>
    <t>Потапов Сергей Александрович</t>
  </si>
  <si>
    <t>Горбунов Алексей Викторович</t>
  </si>
  <si>
    <t>Шалимов Сергей Николаевич</t>
  </si>
  <si>
    <t>Барг Михаил Аркадьевич</t>
  </si>
  <si>
    <t>Паршкин Пётр Владиславович</t>
  </si>
  <si>
    <t>Власкин Виктор Викторович</t>
  </si>
  <si>
    <t>до 125 кг.</t>
  </si>
  <si>
    <t>Солдатов Артем Викторович</t>
  </si>
  <si>
    <t>Тяга «Ось Аполлона»</t>
  </si>
  <si>
    <t>Сафонов Сергей Михайлович</t>
  </si>
  <si>
    <t>Мальцев Кирилл Андреевич</t>
  </si>
  <si>
    <t>Шмелев Иван Николаевич</t>
  </si>
  <si>
    <t>Подъем на бицепс «Экстремальный»</t>
  </si>
  <si>
    <t>Бодягин Георгий Андреевич</t>
  </si>
  <si>
    <t>до 67,5 кг.</t>
  </si>
  <si>
    <t>Гридчин Герман Олегович</t>
  </si>
  <si>
    <t>до 82,5 кг.</t>
  </si>
  <si>
    <t>Титков Александр Александрович</t>
  </si>
  <si>
    <t>Лякишев Александр Александрович</t>
  </si>
  <si>
    <t>до 110 кг.</t>
  </si>
  <si>
    <t>Политова Татьяна Алексеевна</t>
  </si>
  <si>
    <t>до 52 кг.</t>
  </si>
  <si>
    <t>Салоухина Юлия Владимировна</t>
  </si>
  <si>
    <t>до 56 кг.</t>
  </si>
  <si>
    <t>Кузяхметова Людмила Камильевна</t>
  </si>
  <si>
    <t>Скуридина Майя Валерьевна</t>
  </si>
  <si>
    <t>Привалов Дмитрий Александрович</t>
  </si>
  <si>
    <t>Подъем на бицепс «Классический»</t>
  </si>
  <si>
    <t>Евстратов Максим Александрович</t>
  </si>
  <si>
    <t>Касторнов Денис Олегович</t>
  </si>
  <si>
    <t>Нещадов Дмитрий Юрьевич</t>
  </si>
  <si>
    <t>Волчков Евгений Владимирович</t>
  </si>
  <si>
    <t>Сурина Анастасия Андреевна</t>
  </si>
  <si>
    <t>Подъем на бицепс «Строгий»</t>
  </si>
  <si>
    <t>Носков Максим Алексеевич</t>
  </si>
  <si>
    <t>Подъем на бицепс «Ось Аполлона»</t>
  </si>
  <si>
    <t>Однократные подтягивания с д.в.</t>
  </si>
  <si>
    <t>Новиков Дмитрий Станиславович</t>
  </si>
  <si>
    <t>Бурыщенко Мирослава Игоревна</t>
  </si>
  <si>
    <t>Лучина Валерия Евгеньевна</t>
  </si>
  <si>
    <t>Новиков Максим Александрович</t>
  </si>
  <si>
    <t>Королев Александр Александрович</t>
  </si>
  <si>
    <t>Поляков Дмитрий Алексеевич</t>
  </si>
  <si>
    <t>Нилов Вадим Николаевич</t>
  </si>
  <si>
    <t>Однократные подъемы на брусьях</t>
  </si>
  <si>
    <t>Русский жим</t>
  </si>
  <si>
    <t>tonnage</t>
  </si>
  <si>
    <t>Шавыкина София Сергеевна</t>
  </si>
  <si>
    <t>Ананьева Алина Арифовна</t>
  </si>
  <si>
    <t>Назарова Екатерина Михайловна</t>
  </si>
  <si>
    <t>Митина Елена Сергеевна</t>
  </si>
  <si>
    <t>Седченко Наталья Анатольевна</t>
  </si>
  <si>
    <t>Воронина Ольга Александровна</t>
  </si>
  <si>
    <t>Военный жим многоповторный</t>
  </si>
  <si>
    <t>Русская тяга</t>
  </si>
  <si>
    <t>Целиковская Ольга Николаевна</t>
  </si>
  <si>
    <t>Чекмазова Виктория Геннадьевна</t>
  </si>
  <si>
    <t>Гуркина Наталья Евгеньевна</t>
  </si>
  <si>
    <t>Голенцова Алевтина Викторовна</t>
  </si>
  <si>
    <t>Черникова Татьяна</t>
  </si>
  <si>
    <t>Терехова Ирина Викторовна</t>
  </si>
  <si>
    <t>Фатеева Дарья Николаевна</t>
  </si>
  <si>
    <t>Народная тяга</t>
  </si>
  <si>
    <t>МУЖЧИНЫ</t>
  </si>
  <si>
    <t>№ п/п</t>
  </si>
  <si>
    <t>Собственный вес, кг</t>
  </si>
  <si>
    <t>Подходы</t>
  </si>
  <si>
    <t>Лучший результат, кг.</t>
  </si>
  <si>
    <t>Место в/к</t>
  </si>
  <si>
    <t>К-т  Вилкса</t>
  </si>
  <si>
    <t>Абс. результат</t>
  </si>
  <si>
    <t>Место в абс. зачете</t>
  </si>
  <si>
    <t>Команда/ регион</t>
  </si>
  <si>
    <t>Командные очки</t>
  </si>
  <si>
    <t>Тренер</t>
  </si>
  <si>
    <t>Заявленный вес, кг</t>
  </si>
  <si>
    <t>Статус подхода</t>
  </si>
  <si>
    <t>Орловская обл.</t>
  </si>
  <si>
    <t>—</t>
  </si>
  <si>
    <t>ЖЕНЩИНЫ</t>
  </si>
  <si>
    <t>Орловская обл. (Система)</t>
  </si>
  <si>
    <t>Алёхин Михаил</t>
  </si>
  <si>
    <t>Главный судья соревнований</t>
  </si>
  <si>
    <t>Алёхин М.Н.</t>
  </si>
  <si>
    <t>Главный секретарь соревнований</t>
  </si>
  <si>
    <t>Бычкова Ю.А.</t>
  </si>
  <si>
    <t>9-11 лет</t>
  </si>
  <si>
    <t>Возрастная группа</t>
  </si>
  <si>
    <t>12-14 лет</t>
  </si>
  <si>
    <t>Мужчины</t>
  </si>
  <si>
    <t>Челябинская обл</t>
  </si>
  <si>
    <t>Тульская обл</t>
  </si>
  <si>
    <t>Терехова Ирина</t>
  </si>
  <si>
    <t>Курская обл</t>
  </si>
  <si>
    <t>Женщины</t>
  </si>
  <si>
    <t>Орлова Оксана</t>
  </si>
  <si>
    <t>Орловская обл. (Феррум, г.Мценск)</t>
  </si>
  <si>
    <t>Кононов Сергей</t>
  </si>
  <si>
    <t>15-17 лет</t>
  </si>
  <si>
    <t>Кемеровская обл</t>
  </si>
  <si>
    <t>Назарова Екатерина</t>
  </si>
  <si>
    <t>Титков Александр</t>
  </si>
  <si>
    <t>Мурманская обл</t>
  </si>
  <si>
    <t>Русский жим, 20 кг.</t>
  </si>
  <si>
    <t>Подход</t>
  </si>
  <si>
    <t>Тоннаж, кг.</t>
  </si>
  <si>
    <t>К-т  Репницына</t>
  </si>
  <si>
    <t>Кол-во повторений</t>
  </si>
  <si>
    <t>* коэффициент Репницына для этой весовой категории получен интерполяцией и не сверен с официальной таблицей федерации</t>
  </si>
  <si>
    <t>Военный жим многоповторный, 30 кг.</t>
  </si>
  <si>
    <t>Русская тяга, 55 кг.</t>
  </si>
  <si>
    <t>Русская тяга, 75 кг.</t>
  </si>
  <si>
    <t>Народная тяга, 55 кг.</t>
  </si>
  <si>
    <t>Народная тяга, 60 кг.</t>
  </si>
  <si>
    <t>Народная тяга, 65 кг.</t>
  </si>
  <si>
    <t>Бицепсовое троеборье</t>
  </si>
  <si>
    <t>Упражнение</t>
  </si>
  <si>
    <t>Сумма, кг.</t>
  </si>
  <si>
    <t>Бицепс классический</t>
  </si>
  <si>
    <t>Бицепс строгий</t>
  </si>
  <si>
    <t>Бицепс «ось Аполлона»</t>
  </si>
  <si>
    <t>Однократные подъемы, двоеборье</t>
  </si>
  <si>
    <t>Подтягивания</t>
  </si>
  <si>
    <t>Отжимания на брусьях</t>
  </si>
  <si>
    <t>Командный зачёт</t>
  </si>
  <si>
    <t>Место</t>
  </si>
  <si>
    <t>Команда/регион</t>
  </si>
  <si>
    <t>Очки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</si>
</sst>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2"/>
      <name val="Calibri"/>
    </font>
    <font>
      <b/>
      <sz val="16"/>
      <name val="Calibri"/>
    </font>
    <font>
      <b/>
      <sz val="13"/>
      <name val="Calibri"/>
    </font>
    <font>
      <i/>
      <sz val="11"/>
      <color rgb="FF5B6472"/>
      <name val="Calibri"/>
    </font>
    <font>
      <b/>
      <sz val="9"/>
      <name val="Calibri"/>
    </font>
    <font>
      <sz val="9"/>
      <name val="Calibri"/>
    </font>
    <font>
      <b/>
      <sz val="12"/>
      <name val="Calibri"/>
    </font>
    <font>
      <sz val="8"/>
      <name val="Calibri"/>
    </font>
    <font>
      <i/>
      <sz val="8"/>
      <color rgb="FF8A6412"/>
      <name val="Calibri"/>
    </font>
    <font>
      <b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2F3F6"/>
      </patternFill>
    </fill>
    <fill>
      <patternFill patternType="solid">
        <fgColor rgb="FFE7E9ED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/>
    <xf numFmtId="0" fontId="9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23"/>
  <sheetViews>
    <sheetView workbookViewId="0"/>
  </sheetViews>
  <sheetFormatPr defaultRowHeight="15" x14ac:dyDescent="0.25"/>
  <cols>
    <col min="1" max="13" width="12" customWidth="1"/>
  </cols>
  <sheetData>
    <row r="2" spans="1:13" ht="15.75" x14ac:dyDescent="0.25">
      <c r="A2" s="9" t="s">
        <v>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12" spans="1:13" ht="21" x14ac:dyDescent="0.25">
      <c r="A12" s="10" t="s">
        <v>1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</row>
    <row r="15" spans="1:13" ht="15.75" x14ac:dyDescent="0.25">
      <c r="A15" s="9" t="s">
        <v>2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</row>
    <row r="23" spans="1:13" ht="15.75" x14ac:dyDescent="0.25">
      <c r="A23" s="9" t="s">
        <v>3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</row>
  </sheetData>
  <mergeCells count="4">
    <mergeCell ref="A2:M2"/>
    <mergeCell ref="A12:M12"/>
    <mergeCell ref="A15:M15"/>
    <mergeCell ref="A23:M23"/>
  </mergeCells>
  <pageMargins left="0.7" right="0.7" top="0.75" bottom="0.75" header="0.3" footer="0.3"/>
  <pageSetup orientation="portrait" horizontalDpi="4294967295" verticalDpi="429496729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S34"/>
  <sheetViews>
    <sheetView workbookViewId="0"/>
  </sheetViews>
  <sheetFormatPr defaultRowHeight="15" x14ac:dyDescent="0.25"/>
  <cols>
    <col min="1" max="1" width="6" customWidth="1"/>
    <col min="2" max="2" width="34" customWidth="1"/>
    <col min="3" max="3" width="16" customWidth="1"/>
    <col min="4" max="4" width="14" customWidth="1"/>
    <col min="5" max="5" width="12" customWidth="1"/>
    <col min="6" max="11" width="11" customWidth="1"/>
    <col min="12" max="12" width="12" customWidth="1"/>
    <col min="14" max="14" width="12" customWidth="1"/>
    <col min="15" max="15" width="13" customWidth="1"/>
    <col min="16" max="16" width="12" customWidth="1"/>
    <col min="17" max="17" width="20" customWidth="1"/>
    <col min="18" max="18" width="10" customWidth="1"/>
    <col min="19" max="19" width="22" customWidth="1"/>
  </cols>
  <sheetData>
    <row r="1" spans="1:19" ht="17.25" x14ac:dyDescent="0.25">
      <c r="A1" s="11" t="s">
        <v>73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spans="1:19" ht="15.75" x14ac:dyDescent="0.25">
      <c r="A2" s="13" t="s">
        <v>123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</row>
    <row r="3" spans="1:19" x14ac:dyDescent="0.25">
      <c r="A3" s="14" t="s">
        <v>101</v>
      </c>
      <c r="B3" s="14" t="s">
        <v>8</v>
      </c>
      <c r="C3" s="14" t="s">
        <v>11</v>
      </c>
      <c r="D3" s="14" t="s">
        <v>124</v>
      </c>
      <c r="E3" s="14" t="s">
        <v>102</v>
      </c>
      <c r="F3" s="14" t="s">
        <v>103</v>
      </c>
      <c r="G3" s="14"/>
      <c r="H3" s="14"/>
      <c r="I3" s="14"/>
      <c r="J3" s="14"/>
      <c r="K3" s="14"/>
      <c r="L3" s="14" t="s">
        <v>104</v>
      </c>
      <c r="M3" s="14" t="s">
        <v>105</v>
      </c>
      <c r="N3" s="14" t="s">
        <v>106</v>
      </c>
      <c r="O3" s="14" t="s">
        <v>107</v>
      </c>
      <c r="P3" s="14" t="s">
        <v>108</v>
      </c>
      <c r="Q3" s="14" t="s">
        <v>109</v>
      </c>
      <c r="R3" s="14" t="s">
        <v>110</v>
      </c>
      <c r="S3" s="14" t="s">
        <v>111</v>
      </c>
    </row>
    <row r="4" spans="1:19" x14ac:dyDescent="0.25">
      <c r="A4" s="14"/>
      <c r="B4" s="14"/>
      <c r="C4" s="14"/>
      <c r="D4" s="14"/>
      <c r="E4" s="14"/>
      <c r="F4" s="14">
        <v>1</v>
      </c>
      <c r="G4" s="14"/>
      <c r="H4" s="14">
        <v>2</v>
      </c>
      <c r="I4" s="14"/>
      <c r="J4" s="14">
        <v>3</v>
      </c>
      <c r="K4" s="14"/>
      <c r="L4" s="14"/>
      <c r="M4" s="14"/>
      <c r="N4" s="14"/>
      <c r="O4" s="14"/>
      <c r="P4" s="14"/>
      <c r="Q4" s="14"/>
      <c r="R4" s="14"/>
      <c r="S4" s="14"/>
    </row>
    <row r="5" spans="1:19" ht="22.5" x14ac:dyDescent="0.25">
      <c r="A5" s="14"/>
      <c r="B5" s="14"/>
      <c r="C5" s="14"/>
      <c r="D5" s="14"/>
      <c r="E5" s="14"/>
      <c r="F5" s="5" t="s">
        <v>112</v>
      </c>
      <c r="G5" s="5" t="s">
        <v>113</v>
      </c>
      <c r="H5" s="5" t="s">
        <v>112</v>
      </c>
      <c r="I5" s="5" t="s">
        <v>113</v>
      </c>
      <c r="J5" s="5" t="s">
        <v>112</v>
      </c>
      <c r="K5" s="5" t="s">
        <v>113</v>
      </c>
      <c r="L5" s="14"/>
      <c r="M5" s="14"/>
      <c r="N5" s="14"/>
      <c r="O5" s="14"/>
      <c r="P5" s="14"/>
      <c r="Q5" s="14"/>
      <c r="R5" s="14"/>
      <c r="S5" s="14"/>
    </row>
    <row r="6" spans="1:19" ht="24" x14ac:dyDescent="0.25">
      <c r="A6" s="2">
        <v>1</v>
      </c>
      <c r="B6" s="3" t="s">
        <v>29</v>
      </c>
      <c r="C6" s="2" t="s">
        <v>31</v>
      </c>
      <c r="D6" s="2" t="s">
        <v>123</v>
      </c>
      <c r="E6" s="2">
        <v>38.9</v>
      </c>
      <c r="F6" s="2">
        <v>8.75</v>
      </c>
      <c r="G6" s="2" t="s">
        <v>25</v>
      </c>
      <c r="H6" s="2">
        <v>10</v>
      </c>
      <c r="I6" s="2" t="s">
        <v>25</v>
      </c>
      <c r="J6" s="2">
        <v>11.25</v>
      </c>
      <c r="K6" s="2" t="s">
        <v>25</v>
      </c>
      <c r="L6" s="2">
        <f>MAX(IF(G6="зачёт",F6,0),IF(I6="зачёт",H6,0),IF(K6="зачёт",J6,0))</f>
        <v>11.25</v>
      </c>
      <c r="M6" s="2">
        <f>IF(N($L6)=0,"",SUMPRODUCT(($C$6:$C$7=$C6)*($L$6:$L$7&gt;$L6))+1)</f>
        <v>1</v>
      </c>
      <c r="N6" s="2">
        <f>IFERROR(500/(-216.0475144+16.2606339*E6+(-0.002388645)*E6^2+(-0.00113732)*E6^3+(0.00000701863)*E6^4+(-0.00000001291)*E6^5),"")</f>
        <v>1.3856137583999162</v>
      </c>
      <c r="O6" s="2">
        <f>IFERROR(L6*N6,"")</f>
        <v>15.588154781999057</v>
      </c>
      <c r="P6" s="2">
        <f>IF(N($O6)=0,"",SUMPRODUCT(($O$6:$O$7&gt;$O6)*1)+1)</f>
        <v>2</v>
      </c>
      <c r="Q6" s="3" t="s">
        <v>117</v>
      </c>
      <c r="R6" s="2">
        <f>IFERROR(CHOOSE(M6,12,9,8,7,6,5,4,3,2,1),"")</f>
        <v>12</v>
      </c>
      <c r="S6" s="3" t="s">
        <v>118</v>
      </c>
    </row>
    <row r="7" spans="1:19" x14ac:dyDescent="0.25">
      <c r="A7" s="2">
        <v>2</v>
      </c>
      <c r="B7" s="3" t="s">
        <v>74</v>
      </c>
      <c r="C7" s="2" t="s">
        <v>31</v>
      </c>
      <c r="D7" s="2" t="s">
        <v>123</v>
      </c>
      <c r="E7" s="2">
        <v>28.3</v>
      </c>
      <c r="F7" s="2">
        <v>5</v>
      </c>
      <c r="G7" s="2" t="s">
        <v>25</v>
      </c>
      <c r="H7" s="2">
        <v>7.5</v>
      </c>
      <c r="I7" s="2" t="s">
        <v>25</v>
      </c>
      <c r="J7" s="2">
        <v>10</v>
      </c>
      <c r="K7" s="2" t="s">
        <v>25</v>
      </c>
      <c r="L7" s="2">
        <f>MAX(IF(G7="зачёт",F7,0),IF(I7="зачёт",H7,0),IF(K7="зачёт",J7,0))</f>
        <v>10</v>
      </c>
      <c r="M7" s="2">
        <f>IF(N($L7)=0,"",SUMPRODUCT(($C$6:$C$7=$C7)*($L$6:$L$7&gt;$L7))+1)</f>
        <v>2</v>
      </c>
      <c r="N7" s="2">
        <f>IFERROR(500/(-216.0475144+16.2606339*E7+(-0.002388645)*E7^2+(-0.00113732)*E7^3+(0.00000701863)*E7^4+(-0.00000001291)*E7^5),"")</f>
        <v>2.2654634820129473</v>
      </c>
      <c r="O7" s="2">
        <f>IFERROR(L7*N7,"")</f>
        <v>22.654634820129473</v>
      </c>
      <c r="P7" s="2">
        <f>IF(N($O7)=0,"",SUMPRODUCT(($O$6:$O$7&gt;$O7)*1)+1)</f>
        <v>1</v>
      </c>
      <c r="Q7" s="3" t="s">
        <v>114</v>
      </c>
      <c r="R7" s="2">
        <f>IFERROR(CHOOSE(M7,12,9,8,7,6,5,4,3,2,1),"")</f>
        <v>9</v>
      </c>
      <c r="S7" s="3" t="s">
        <v>115</v>
      </c>
    </row>
    <row r="9" spans="1:19" ht="17.25" x14ac:dyDescent="0.25">
      <c r="A9" s="11" t="s">
        <v>73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</row>
    <row r="10" spans="1:19" ht="15.75" x14ac:dyDescent="0.25">
      <c r="A10" s="13" t="s">
        <v>123</v>
      </c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</row>
    <row r="11" spans="1:19" x14ac:dyDescent="0.25">
      <c r="A11" s="14" t="s">
        <v>101</v>
      </c>
      <c r="B11" s="14" t="s">
        <v>8</v>
      </c>
      <c r="C11" s="14" t="s">
        <v>11</v>
      </c>
      <c r="D11" s="14" t="s">
        <v>124</v>
      </c>
      <c r="E11" s="14" t="s">
        <v>102</v>
      </c>
      <c r="F11" s="14" t="s">
        <v>103</v>
      </c>
      <c r="G11" s="14"/>
      <c r="H11" s="14"/>
      <c r="I11" s="14"/>
      <c r="J11" s="14"/>
      <c r="K11" s="14"/>
      <c r="L11" s="14" t="s">
        <v>104</v>
      </c>
      <c r="M11" s="14" t="s">
        <v>105</v>
      </c>
      <c r="N11" s="14" t="s">
        <v>106</v>
      </c>
      <c r="O11" s="14" t="s">
        <v>107</v>
      </c>
      <c r="P11" s="14" t="s">
        <v>108</v>
      </c>
      <c r="Q11" s="14" t="s">
        <v>109</v>
      </c>
      <c r="R11" s="14" t="s">
        <v>110</v>
      </c>
      <c r="S11" s="14" t="s">
        <v>111</v>
      </c>
    </row>
    <row r="12" spans="1:19" x14ac:dyDescent="0.25">
      <c r="A12" s="14"/>
      <c r="B12" s="14"/>
      <c r="C12" s="14"/>
      <c r="D12" s="14"/>
      <c r="E12" s="14"/>
      <c r="F12" s="14">
        <v>1</v>
      </c>
      <c r="G12" s="14"/>
      <c r="H12" s="14">
        <v>2</v>
      </c>
      <c r="I12" s="14"/>
      <c r="J12" s="14">
        <v>3</v>
      </c>
      <c r="K12" s="14"/>
      <c r="L12" s="14"/>
      <c r="M12" s="14"/>
      <c r="N12" s="14"/>
      <c r="O12" s="14"/>
      <c r="P12" s="14"/>
      <c r="Q12" s="14"/>
      <c r="R12" s="14"/>
      <c r="S12" s="14"/>
    </row>
    <row r="13" spans="1:19" ht="22.5" x14ac:dyDescent="0.25">
      <c r="A13" s="14"/>
      <c r="B13" s="14"/>
      <c r="C13" s="14"/>
      <c r="D13" s="14"/>
      <c r="E13" s="14"/>
      <c r="F13" s="5" t="s">
        <v>112</v>
      </c>
      <c r="G13" s="5" t="s">
        <v>113</v>
      </c>
      <c r="H13" s="5" t="s">
        <v>112</v>
      </c>
      <c r="I13" s="5" t="s">
        <v>113</v>
      </c>
      <c r="J13" s="5" t="s">
        <v>112</v>
      </c>
      <c r="K13" s="5" t="s">
        <v>113</v>
      </c>
      <c r="L13" s="14"/>
      <c r="M13" s="14"/>
      <c r="N13" s="14"/>
      <c r="O13" s="14"/>
      <c r="P13" s="14"/>
      <c r="Q13" s="14"/>
      <c r="R13" s="14"/>
      <c r="S13" s="14"/>
    </row>
    <row r="14" spans="1:19" ht="24" x14ac:dyDescent="0.25">
      <c r="A14" s="2">
        <v>1</v>
      </c>
      <c r="B14" s="3" t="s">
        <v>75</v>
      </c>
      <c r="C14" s="2" t="s">
        <v>31</v>
      </c>
      <c r="D14" s="2" t="s">
        <v>123</v>
      </c>
      <c r="E14" s="2">
        <v>33.700000000000003</v>
      </c>
      <c r="F14" s="2">
        <v>12.5</v>
      </c>
      <c r="G14" s="2" t="s">
        <v>25</v>
      </c>
      <c r="H14" s="2">
        <v>15</v>
      </c>
      <c r="I14" s="2" t="s">
        <v>25</v>
      </c>
      <c r="J14" s="2">
        <v>17.5</v>
      </c>
      <c r="K14" s="2" t="s">
        <v>26</v>
      </c>
      <c r="L14" s="2">
        <f>MAX(IF(G14="зачёт",F14,0),IF(I14="зачёт",H14,0),IF(K14="зачёт",J14,0))</f>
        <v>15</v>
      </c>
      <c r="M14" s="2">
        <f>IF(N($L14)=0,"",SUMPRODUCT(($C$14:$C$15=$C14)*($L$14:$L$15&gt;$L14))+1)</f>
        <v>1</v>
      </c>
      <c r="N14" s="2">
        <f>IFERROR(500/(594.31747775582+-27.23842536447*E14+(0.82112226871)*E14^2+(-0.00930733913)*E14^3+(0.00004731582)*E14^4+(-0.00000009054)*E14^5),"")</f>
        <v>1.6139572641095909</v>
      </c>
      <c r="O14" s="2">
        <f>IFERROR(L14*N14,"")</f>
        <v>24.209358961643865</v>
      </c>
      <c r="P14" s="2">
        <f>IF(N($O14)=0,"",SUMPRODUCT(($O$14:$O$15&gt;$O14)*1)+1)</f>
        <v>1</v>
      </c>
      <c r="Q14" s="3" t="s">
        <v>133</v>
      </c>
      <c r="R14" s="2">
        <f>IFERROR(CHOOSE(M14,12,9,8,7,6,5,4,3,2,1),"")</f>
        <v>12</v>
      </c>
      <c r="S14" s="3" t="s">
        <v>137</v>
      </c>
    </row>
    <row r="15" spans="1:19" ht="24" x14ac:dyDescent="0.25">
      <c r="A15" s="2">
        <v>2</v>
      </c>
      <c r="B15" s="3" t="s">
        <v>76</v>
      </c>
      <c r="C15" s="2" t="s">
        <v>31</v>
      </c>
      <c r="D15" s="2" t="s">
        <v>123</v>
      </c>
      <c r="E15" s="2">
        <v>30.5</v>
      </c>
      <c r="F15" s="2">
        <v>7.5</v>
      </c>
      <c r="G15" s="2" t="s">
        <v>25</v>
      </c>
      <c r="H15" s="2">
        <v>10</v>
      </c>
      <c r="I15" s="2" t="s">
        <v>25</v>
      </c>
      <c r="J15" s="2">
        <v>11.25</v>
      </c>
      <c r="K15" s="2" t="s">
        <v>25</v>
      </c>
      <c r="L15" s="2">
        <f>MAX(IF(G15="зачёт",F15,0),IF(I15="зачёт",H15,0),IF(K15="зачёт",J15,0))</f>
        <v>11.25</v>
      </c>
      <c r="M15" s="2">
        <f>IF(N($L15)=0,"",SUMPRODUCT(($C$14:$C$15=$C15)*($L$14:$L$15&gt;$L15))+1)</f>
        <v>2</v>
      </c>
      <c r="N15" s="2">
        <f>IFERROR(500/(594.31747775582+-27.23842536447*E15+(0.82112226871)*E15^2+(-0.00930733913)*E15^3+(0.00004731582)*E15^4+(-0.00000009054)*E15^5),"")</f>
        <v>1.6563057586441057</v>
      </c>
      <c r="O15" s="2">
        <f>IFERROR(L15*N15,"")</f>
        <v>18.633439784746187</v>
      </c>
      <c r="P15" s="2">
        <f>IF(N($O15)=0,"",SUMPRODUCT(($O$14:$O$15&gt;$O15)*1)+1)</f>
        <v>2</v>
      </c>
      <c r="Q15" s="3" t="s">
        <v>117</v>
      </c>
      <c r="R15" s="2">
        <f>IFERROR(CHOOSE(M15,12,9,8,7,6,5,4,3,2,1),"")</f>
        <v>9</v>
      </c>
      <c r="S15" s="3" t="s">
        <v>138</v>
      </c>
    </row>
    <row r="17" spans="1:19" ht="17.25" x14ac:dyDescent="0.25">
      <c r="A17" s="11" t="s">
        <v>73</v>
      </c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</row>
    <row r="18" spans="1:19" ht="15.75" x14ac:dyDescent="0.25">
      <c r="A18" s="13" t="s">
        <v>100</v>
      </c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</row>
    <row r="19" spans="1:19" x14ac:dyDescent="0.25">
      <c r="A19" s="14" t="s">
        <v>101</v>
      </c>
      <c r="B19" s="14" t="s">
        <v>8</v>
      </c>
      <c r="C19" s="14" t="s">
        <v>11</v>
      </c>
      <c r="D19" s="14" t="s">
        <v>124</v>
      </c>
      <c r="E19" s="14" t="s">
        <v>102</v>
      </c>
      <c r="F19" s="14" t="s">
        <v>103</v>
      </c>
      <c r="G19" s="14"/>
      <c r="H19" s="14"/>
      <c r="I19" s="14"/>
      <c r="J19" s="14"/>
      <c r="K19" s="14"/>
      <c r="L19" s="14" t="s">
        <v>104</v>
      </c>
      <c r="M19" s="14" t="s">
        <v>105</v>
      </c>
      <c r="N19" s="14" t="s">
        <v>106</v>
      </c>
      <c r="O19" s="14" t="s">
        <v>107</v>
      </c>
      <c r="P19" s="14" t="s">
        <v>108</v>
      </c>
      <c r="Q19" s="14" t="s">
        <v>109</v>
      </c>
      <c r="R19" s="14" t="s">
        <v>110</v>
      </c>
      <c r="S19" s="14" t="s">
        <v>111</v>
      </c>
    </row>
    <row r="20" spans="1:19" x14ac:dyDescent="0.25">
      <c r="A20" s="14"/>
      <c r="B20" s="14"/>
      <c r="C20" s="14"/>
      <c r="D20" s="14"/>
      <c r="E20" s="14"/>
      <c r="F20" s="14">
        <v>1</v>
      </c>
      <c r="G20" s="14"/>
      <c r="H20" s="14">
        <v>2</v>
      </c>
      <c r="I20" s="14"/>
      <c r="J20" s="14">
        <v>3</v>
      </c>
      <c r="K20" s="14"/>
      <c r="L20" s="14"/>
      <c r="M20" s="14"/>
      <c r="N20" s="14"/>
      <c r="O20" s="14"/>
      <c r="P20" s="14"/>
      <c r="Q20" s="14"/>
      <c r="R20" s="14"/>
      <c r="S20" s="14"/>
    </row>
    <row r="21" spans="1:19" ht="22.5" x14ac:dyDescent="0.25">
      <c r="A21" s="14"/>
      <c r="B21" s="14"/>
      <c r="C21" s="14"/>
      <c r="D21" s="14"/>
      <c r="E21" s="14"/>
      <c r="F21" s="5" t="s">
        <v>112</v>
      </c>
      <c r="G21" s="5" t="s">
        <v>113</v>
      </c>
      <c r="H21" s="5" t="s">
        <v>112</v>
      </c>
      <c r="I21" s="5" t="s">
        <v>113</v>
      </c>
      <c r="J21" s="5" t="s">
        <v>112</v>
      </c>
      <c r="K21" s="5" t="s">
        <v>113</v>
      </c>
      <c r="L21" s="14"/>
      <c r="M21" s="14"/>
      <c r="N21" s="14"/>
      <c r="O21" s="14"/>
      <c r="P21" s="14"/>
      <c r="Q21" s="14"/>
      <c r="R21" s="14"/>
      <c r="S21" s="14"/>
    </row>
    <row r="22" spans="1:19" ht="24" x14ac:dyDescent="0.25">
      <c r="A22" s="2">
        <v>1</v>
      </c>
      <c r="B22" s="3" t="s">
        <v>44</v>
      </c>
      <c r="C22" s="2" t="s">
        <v>34</v>
      </c>
      <c r="D22" s="2" t="s">
        <v>126</v>
      </c>
      <c r="E22" s="2">
        <v>74.349999999999994</v>
      </c>
      <c r="F22" s="2">
        <v>72.5</v>
      </c>
      <c r="G22" s="2" t="s">
        <v>25</v>
      </c>
      <c r="H22" s="2">
        <v>75</v>
      </c>
      <c r="I22" s="2" t="s">
        <v>25</v>
      </c>
      <c r="J22" s="2">
        <v>80</v>
      </c>
      <c r="K22" s="2" t="s">
        <v>25</v>
      </c>
      <c r="L22" s="2">
        <f t="shared" ref="L22:L29" si="0">MAX(IF(G22="зачёт",F22,0),IF(I22="зачёт",H22,0),IF(K22="зачёт",J22,0))</f>
        <v>80</v>
      </c>
      <c r="M22" s="2">
        <f t="shared" ref="M22:M29" si="1">IF(N($L22)=0,"",SUMPRODUCT(($C$22:$C$29=$C22)*($L$22:$L$29&gt;$L22))+1)</f>
        <v>1</v>
      </c>
      <c r="N22" s="2">
        <f t="shared" ref="N22:N29" si="2">IFERROR(500/(-216.0475144+16.2606339*E22+(-0.002388645)*E22^2+(-0.00113732)*E22^3+(0.00000701863)*E22^4+(-0.00000001291)*E22^5),"")</f>
        <v>0.7169176527026675</v>
      </c>
      <c r="O22" s="2">
        <f t="shared" ref="O22:O29" si="3">IFERROR(L22*N22,"")</f>
        <v>57.3534122162134</v>
      </c>
      <c r="P22" s="2">
        <f t="shared" ref="P22:P29" si="4">IF(N($O22)=0,"",SUMPRODUCT(($O$22:$O$29&gt;$O22)*1)+1)</f>
        <v>1</v>
      </c>
      <c r="Q22" s="3" t="s">
        <v>117</v>
      </c>
      <c r="R22" s="2">
        <f t="shared" ref="R22:R29" si="5">IFERROR(CHOOSE(M22,12,9,8,7,6,5,4,3,2,1),"")</f>
        <v>12</v>
      </c>
      <c r="S22" s="3" t="s">
        <v>115</v>
      </c>
    </row>
    <row r="23" spans="1:19" x14ac:dyDescent="0.25">
      <c r="A23" s="2">
        <v>2</v>
      </c>
      <c r="B23" s="3" t="s">
        <v>77</v>
      </c>
      <c r="C23" s="2" t="s">
        <v>34</v>
      </c>
      <c r="D23" s="2" t="s">
        <v>126</v>
      </c>
      <c r="E23" s="2">
        <v>72.3</v>
      </c>
      <c r="F23" s="2">
        <v>65</v>
      </c>
      <c r="G23" s="2" t="s">
        <v>25</v>
      </c>
      <c r="H23" s="2">
        <v>70</v>
      </c>
      <c r="I23" s="2" t="s">
        <v>25</v>
      </c>
      <c r="J23" s="2">
        <v>75</v>
      </c>
      <c r="K23" s="2" t="s">
        <v>26</v>
      </c>
      <c r="L23" s="2">
        <f t="shared" si="0"/>
        <v>70</v>
      </c>
      <c r="M23" s="2">
        <f t="shared" si="1"/>
        <v>2</v>
      </c>
      <c r="N23" s="2">
        <f t="shared" si="2"/>
        <v>0.73146921270870235</v>
      </c>
      <c r="O23" s="2">
        <f t="shared" si="3"/>
        <v>51.202844889609167</v>
      </c>
      <c r="P23" s="2">
        <f t="shared" si="4"/>
        <v>2</v>
      </c>
      <c r="Q23" s="3" t="s">
        <v>114</v>
      </c>
      <c r="R23" s="2">
        <f t="shared" si="5"/>
        <v>9</v>
      </c>
      <c r="S23" s="3" t="s">
        <v>115</v>
      </c>
    </row>
    <row r="24" spans="1:19" x14ac:dyDescent="0.25">
      <c r="A24" s="2">
        <v>3</v>
      </c>
      <c r="B24" s="3" t="s">
        <v>78</v>
      </c>
      <c r="C24" s="2" t="s">
        <v>36</v>
      </c>
      <c r="D24" s="2" t="s">
        <v>126</v>
      </c>
      <c r="E24" s="2">
        <v>89.6</v>
      </c>
      <c r="F24" s="2">
        <v>50</v>
      </c>
      <c r="G24" s="2" t="s">
        <v>25</v>
      </c>
      <c r="H24" s="2">
        <v>55</v>
      </c>
      <c r="I24" s="2" t="s">
        <v>25</v>
      </c>
      <c r="J24" s="2">
        <v>57.5</v>
      </c>
      <c r="K24" s="2" t="s">
        <v>25</v>
      </c>
      <c r="L24" s="2">
        <f t="shared" si="0"/>
        <v>57.5</v>
      </c>
      <c r="M24" s="2">
        <f t="shared" si="1"/>
        <v>1</v>
      </c>
      <c r="N24" s="2">
        <f t="shared" si="2"/>
        <v>0.63984826352081348</v>
      </c>
      <c r="O24" s="2">
        <f t="shared" si="3"/>
        <v>36.791275152446772</v>
      </c>
      <c r="P24" s="2">
        <f t="shared" si="4"/>
        <v>3</v>
      </c>
      <c r="Q24" s="3" t="s">
        <v>139</v>
      </c>
      <c r="R24" s="2">
        <f t="shared" si="5"/>
        <v>12</v>
      </c>
      <c r="S24" s="3" t="s">
        <v>115</v>
      </c>
    </row>
    <row r="25" spans="1:19" ht="24" x14ac:dyDescent="0.25">
      <c r="A25" s="2">
        <v>4</v>
      </c>
      <c r="B25" s="3" t="s">
        <v>46</v>
      </c>
      <c r="C25" s="2" t="s">
        <v>36</v>
      </c>
      <c r="D25" s="2" t="s">
        <v>126</v>
      </c>
      <c r="E25" s="2">
        <v>85.75</v>
      </c>
      <c r="F25" s="2">
        <v>50</v>
      </c>
      <c r="G25" s="2" t="s">
        <v>25</v>
      </c>
      <c r="H25" s="2">
        <v>52.5</v>
      </c>
      <c r="I25" s="2" t="s">
        <v>25</v>
      </c>
      <c r="J25" s="2">
        <v>55</v>
      </c>
      <c r="K25" s="2" t="s">
        <v>25</v>
      </c>
      <c r="L25" s="2">
        <f t="shared" si="0"/>
        <v>55</v>
      </c>
      <c r="M25" s="2">
        <f t="shared" si="1"/>
        <v>2</v>
      </c>
      <c r="N25" s="2">
        <f t="shared" si="2"/>
        <v>0.65508937411316248</v>
      </c>
      <c r="O25" s="2">
        <f t="shared" si="3"/>
        <v>36.029915576223935</v>
      </c>
      <c r="P25" s="2">
        <f t="shared" si="4"/>
        <v>4</v>
      </c>
      <c r="Q25" s="3" t="s">
        <v>117</v>
      </c>
      <c r="R25" s="2">
        <f t="shared" si="5"/>
        <v>9</v>
      </c>
      <c r="S25" s="3" t="s">
        <v>118</v>
      </c>
    </row>
    <row r="26" spans="1:19" ht="24" x14ac:dyDescent="0.25">
      <c r="A26" s="2">
        <v>5</v>
      </c>
      <c r="B26" s="3" t="s">
        <v>38</v>
      </c>
      <c r="C26" s="2" t="s">
        <v>36</v>
      </c>
      <c r="D26" s="2" t="s">
        <v>126</v>
      </c>
      <c r="E26" s="2">
        <v>89</v>
      </c>
      <c r="F26" s="2">
        <v>35</v>
      </c>
      <c r="G26" s="2" t="s">
        <v>25</v>
      </c>
      <c r="H26" s="2">
        <v>40</v>
      </c>
      <c r="I26" s="2" t="s">
        <v>25</v>
      </c>
      <c r="J26" s="2">
        <v>45</v>
      </c>
      <c r="K26" s="2" t="s">
        <v>25</v>
      </c>
      <c r="L26" s="2">
        <f t="shared" si="0"/>
        <v>45</v>
      </c>
      <c r="M26" s="2">
        <f t="shared" si="1"/>
        <v>3</v>
      </c>
      <c r="N26" s="2">
        <f t="shared" si="2"/>
        <v>0.64207315041223223</v>
      </c>
      <c r="O26" s="2">
        <f t="shared" si="3"/>
        <v>28.893291768550451</v>
      </c>
      <c r="P26" s="2">
        <f t="shared" si="4"/>
        <v>7</v>
      </c>
      <c r="Q26" s="3" t="s">
        <v>117</v>
      </c>
      <c r="R26" s="2">
        <f t="shared" si="5"/>
        <v>8</v>
      </c>
      <c r="S26" s="3" t="s">
        <v>118</v>
      </c>
    </row>
    <row r="27" spans="1:19" ht="24" x14ac:dyDescent="0.25">
      <c r="A27" s="2">
        <v>6</v>
      </c>
      <c r="B27" s="3" t="s">
        <v>37</v>
      </c>
      <c r="C27" s="2" t="s">
        <v>36</v>
      </c>
      <c r="D27" s="2" t="s">
        <v>126</v>
      </c>
      <c r="E27" s="2">
        <v>88.65</v>
      </c>
      <c r="F27" s="2">
        <v>30</v>
      </c>
      <c r="G27" s="2" t="s">
        <v>25</v>
      </c>
      <c r="H27" s="2">
        <v>37.5</v>
      </c>
      <c r="I27" s="2" t="s">
        <v>25</v>
      </c>
      <c r="J27" s="2">
        <v>42.5</v>
      </c>
      <c r="K27" s="2" t="s">
        <v>25</v>
      </c>
      <c r="L27" s="2">
        <f t="shared" si="0"/>
        <v>42.5</v>
      </c>
      <c r="M27" s="2">
        <f t="shared" si="1"/>
        <v>4</v>
      </c>
      <c r="N27" s="2">
        <f t="shared" si="2"/>
        <v>0.64339561679730606</v>
      </c>
      <c r="O27" s="2">
        <f t="shared" si="3"/>
        <v>27.344313713885509</v>
      </c>
      <c r="P27" s="2">
        <f t="shared" si="4"/>
        <v>8</v>
      </c>
      <c r="Q27" s="3" t="s">
        <v>117</v>
      </c>
      <c r="R27" s="2">
        <f t="shared" si="5"/>
        <v>7</v>
      </c>
      <c r="S27" s="3" t="s">
        <v>118</v>
      </c>
    </row>
    <row r="28" spans="1:19" ht="24" x14ac:dyDescent="0.25">
      <c r="A28" s="2">
        <v>7</v>
      </c>
      <c r="B28" s="3" t="s">
        <v>79</v>
      </c>
      <c r="C28" s="2" t="s">
        <v>24</v>
      </c>
      <c r="D28" s="2" t="s">
        <v>126</v>
      </c>
      <c r="E28" s="2">
        <v>94.3</v>
      </c>
      <c r="F28" s="2">
        <v>50</v>
      </c>
      <c r="G28" s="2" t="s">
        <v>25</v>
      </c>
      <c r="H28" s="2">
        <v>52.5</v>
      </c>
      <c r="I28" s="2" t="s">
        <v>25</v>
      </c>
      <c r="J28" s="2">
        <v>57.5</v>
      </c>
      <c r="K28" s="2" t="s">
        <v>25</v>
      </c>
      <c r="L28" s="2">
        <f t="shared" si="0"/>
        <v>57.5</v>
      </c>
      <c r="M28" s="2">
        <f t="shared" si="1"/>
        <v>1</v>
      </c>
      <c r="N28" s="2">
        <f t="shared" si="2"/>
        <v>0.62412982499000547</v>
      </c>
      <c r="O28" s="2">
        <f t="shared" si="3"/>
        <v>35.887464936925312</v>
      </c>
      <c r="P28" s="2">
        <f t="shared" si="4"/>
        <v>5</v>
      </c>
      <c r="Q28" s="3" t="s">
        <v>117</v>
      </c>
      <c r="R28" s="2">
        <f t="shared" si="5"/>
        <v>12</v>
      </c>
      <c r="S28" s="3" t="s">
        <v>115</v>
      </c>
    </row>
    <row r="29" spans="1:19" ht="24" x14ac:dyDescent="0.25">
      <c r="A29" s="2">
        <v>8</v>
      </c>
      <c r="B29" s="3" t="s">
        <v>80</v>
      </c>
      <c r="C29" s="2" t="s">
        <v>43</v>
      </c>
      <c r="D29" s="2" t="s">
        <v>126</v>
      </c>
      <c r="E29" s="2">
        <v>111.4</v>
      </c>
      <c r="F29" s="2">
        <v>50</v>
      </c>
      <c r="G29" s="2" t="s">
        <v>25</v>
      </c>
      <c r="H29" s="2">
        <v>55</v>
      </c>
      <c r="I29" s="2" t="s">
        <v>25</v>
      </c>
      <c r="J29" s="2">
        <v>60</v>
      </c>
      <c r="K29" s="2" t="s">
        <v>26</v>
      </c>
      <c r="L29" s="2">
        <f t="shared" si="0"/>
        <v>55</v>
      </c>
      <c r="M29" s="2">
        <f t="shared" si="1"/>
        <v>1</v>
      </c>
      <c r="N29" s="2">
        <f t="shared" si="2"/>
        <v>0.58626012389306981</v>
      </c>
      <c r="O29" s="2">
        <f t="shared" si="3"/>
        <v>32.244306814118836</v>
      </c>
      <c r="P29" s="2">
        <f t="shared" si="4"/>
        <v>6</v>
      </c>
      <c r="Q29" s="3" t="s">
        <v>133</v>
      </c>
      <c r="R29" s="2">
        <f t="shared" si="5"/>
        <v>12</v>
      </c>
      <c r="S29" s="3" t="s">
        <v>137</v>
      </c>
    </row>
    <row r="32" spans="1:19" x14ac:dyDescent="0.25">
      <c r="A32" s="15" t="s">
        <v>119</v>
      </c>
      <c r="B32" s="15"/>
      <c r="C32" s="15"/>
      <c r="D32" s="15"/>
      <c r="L32" s="6" t="s">
        <v>120</v>
      </c>
    </row>
    <row r="34" spans="1:12" x14ac:dyDescent="0.25">
      <c r="A34" s="15" t="s">
        <v>121</v>
      </c>
      <c r="B34" s="15"/>
      <c r="C34" s="15"/>
      <c r="D34" s="15"/>
      <c r="L34" s="6" t="s">
        <v>122</v>
      </c>
    </row>
  </sheetData>
  <mergeCells count="59">
    <mergeCell ref="Q19:Q21"/>
    <mergeCell ref="R19:R21"/>
    <mergeCell ref="S19:S21"/>
    <mergeCell ref="A32:D32"/>
    <mergeCell ref="A34:D34"/>
    <mergeCell ref="L19:L21"/>
    <mergeCell ref="M19:M21"/>
    <mergeCell ref="N19:N21"/>
    <mergeCell ref="O19:O21"/>
    <mergeCell ref="P19:P21"/>
    <mergeCell ref="F19:K19"/>
    <mergeCell ref="A19:A21"/>
    <mergeCell ref="B19:B21"/>
    <mergeCell ref="C19:C21"/>
    <mergeCell ref="D19:D21"/>
    <mergeCell ref="E19:E21"/>
    <mergeCell ref="F20:G20"/>
    <mergeCell ref="H20:I20"/>
    <mergeCell ref="J20:K20"/>
    <mergeCell ref="Q11:Q13"/>
    <mergeCell ref="R11:R13"/>
    <mergeCell ref="S11:S13"/>
    <mergeCell ref="A17:S17"/>
    <mergeCell ref="A18:S18"/>
    <mergeCell ref="L11:L13"/>
    <mergeCell ref="M11:M13"/>
    <mergeCell ref="N11:N13"/>
    <mergeCell ref="O11:O13"/>
    <mergeCell ref="P11:P13"/>
    <mergeCell ref="F11:K11"/>
    <mergeCell ref="A11:A13"/>
    <mergeCell ref="B11:B13"/>
    <mergeCell ref="C11:C13"/>
    <mergeCell ref="D11:D13"/>
    <mergeCell ref="E11:E13"/>
    <mergeCell ref="F12:G12"/>
    <mergeCell ref="H12:I12"/>
    <mergeCell ref="J12:K12"/>
    <mergeCell ref="Q3:Q5"/>
    <mergeCell ref="R3:R5"/>
    <mergeCell ref="S3:S5"/>
    <mergeCell ref="A9:S9"/>
    <mergeCell ref="A10:S10"/>
    <mergeCell ref="A1:S1"/>
    <mergeCell ref="A2:S2"/>
    <mergeCell ref="F3:K3"/>
    <mergeCell ref="A3:A5"/>
    <mergeCell ref="B3:B5"/>
    <mergeCell ref="C3:C5"/>
    <mergeCell ref="D3:D5"/>
    <mergeCell ref="E3:E5"/>
    <mergeCell ref="F4:G4"/>
    <mergeCell ref="H4:I4"/>
    <mergeCell ref="J4:K4"/>
    <mergeCell ref="L3:L5"/>
    <mergeCell ref="M3:M5"/>
    <mergeCell ref="N3:N5"/>
    <mergeCell ref="O3:O5"/>
    <mergeCell ref="P3:P5"/>
  </mergeCells>
  <dataValidations count="1">
    <dataValidation type="list" allowBlank="1" sqref="G14:G15 K6:K7 K22:K29 K14:K15 I6:I7 I22:I29 I14:I15 G6:G7 G22:G29" xr:uid="{00000000-0002-0000-0900-000000000000}">
      <formula1>"зачёт,незачёт"</formula1>
    </dataValidation>
  </dataValidations>
  <pageMargins left="0.7" right="0.7" top="0.75" bottom="0.75" header="0.3" footer="0.3"/>
  <pageSetup orientation="portrait" horizontalDpi="4294967295" verticalDpi="429496729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S22"/>
  <sheetViews>
    <sheetView workbookViewId="0"/>
  </sheetViews>
  <sheetFormatPr defaultRowHeight="15" x14ac:dyDescent="0.25"/>
  <cols>
    <col min="1" max="1" width="6" customWidth="1"/>
    <col min="2" max="2" width="34" customWidth="1"/>
    <col min="3" max="3" width="16" customWidth="1"/>
    <col min="4" max="4" width="14" customWidth="1"/>
    <col min="5" max="5" width="12" customWidth="1"/>
    <col min="6" max="11" width="11" customWidth="1"/>
    <col min="12" max="12" width="12" customWidth="1"/>
    <col min="14" max="14" width="12" customWidth="1"/>
    <col min="15" max="15" width="13" customWidth="1"/>
    <col min="16" max="16" width="12" customWidth="1"/>
    <col min="17" max="17" width="20" customWidth="1"/>
    <col min="18" max="18" width="10" customWidth="1"/>
    <col min="19" max="19" width="22" customWidth="1"/>
  </cols>
  <sheetData>
    <row r="1" spans="1:19" ht="17.25" x14ac:dyDescent="0.25">
      <c r="A1" s="11" t="s">
        <v>81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spans="1:19" ht="15.75" x14ac:dyDescent="0.25">
      <c r="A2" s="13" t="s">
        <v>123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</row>
    <row r="3" spans="1:19" x14ac:dyDescent="0.25">
      <c r="A3" s="14" t="s">
        <v>101</v>
      </c>
      <c r="B3" s="14" t="s">
        <v>8</v>
      </c>
      <c r="C3" s="14" t="s">
        <v>11</v>
      </c>
      <c r="D3" s="14" t="s">
        <v>124</v>
      </c>
      <c r="E3" s="14" t="s">
        <v>102</v>
      </c>
      <c r="F3" s="14" t="s">
        <v>103</v>
      </c>
      <c r="G3" s="14"/>
      <c r="H3" s="14"/>
      <c r="I3" s="14"/>
      <c r="J3" s="14"/>
      <c r="K3" s="14"/>
      <c r="L3" s="14" t="s">
        <v>104</v>
      </c>
      <c r="M3" s="14" t="s">
        <v>105</v>
      </c>
      <c r="N3" s="14" t="s">
        <v>106</v>
      </c>
      <c r="O3" s="14" t="s">
        <v>107</v>
      </c>
      <c r="P3" s="14" t="s">
        <v>108</v>
      </c>
      <c r="Q3" s="14" t="s">
        <v>109</v>
      </c>
      <c r="R3" s="14" t="s">
        <v>110</v>
      </c>
      <c r="S3" s="14" t="s">
        <v>111</v>
      </c>
    </row>
    <row r="4" spans="1:19" x14ac:dyDescent="0.25">
      <c r="A4" s="14"/>
      <c r="B4" s="14"/>
      <c r="C4" s="14"/>
      <c r="D4" s="14"/>
      <c r="E4" s="14"/>
      <c r="F4" s="14">
        <v>1</v>
      </c>
      <c r="G4" s="14"/>
      <c r="H4" s="14">
        <v>2</v>
      </c>
      <c r="I4" s="14"/>
      <c r="J4" s="14">
        <v>3</v>
      </c>
      <c r="K4" s="14"/>
      <c r="L4" s="14"/>
      <c r="M4" s="14"/>
      <c r="N4" s="14"/>
      <c r="O4" s="14"/>
      <c r="P4" s="14"/>
      <c r="Q4" s="14"/>
      <c r="R4" s="14"/>
      <c r="S4" s="14"/>
    </row>
    <row r="5" spans="1:19" ht="22.5" x14ac:dyDescent="0.25">
      <c r="A5" s="14"/>
      <c r="B5" s="14"/>
      <c r="C5" s="14"/>
      <c r="D5" s="14"/>
      <c r="E5" s="14"/>
      <c r="F5" s="5" t="s">
        <v>112</v>
      </c>
      <c r="G5" s="5" t="s">
        <v>113</v>
      </c>
      <c r="H5" s="5" t="s">
        <v>112</v>
      </c>
      <c r="I5" s="5" t="s">
        <v>113</v>
      </c>
      <c r="J5" s="5" t="s">
        <v>112</v>
      </c>
      <c r="K5" s="5" t="s">
        <v>113</v>
      </c>
      <c r="L5" s="14"/>
      <c r="M5" s="14"/>
      <c r="N5" s="14"/>
      <c r="O5" s="14"/>
      <c r="P5" s="14"/>
      <c r="Q5" s="14"/>
      <c r="R5" s="14"/>
      <c r="S5" s="14"/>
    </row>
    <row r="6" spans="1:19" ht="24" x14ac:dyDescent="0.25">
      <c r="A6" s="2">
        <v>1</v>
      </c>
      <c r="B6" s="3" t="s">
        <v>29</v>
      </c>
      <c r="C6" s="2" t="s">
        <v>31</v>
      </c>
      <c r="D6" s="2" t="s">
        <v>123</v>
      </c>
      <c r="E6" s="2">
        <v>38.9</v>
      </c>
      <c r="F6" s="2">
        <v>12.5</v>
      </c>
      <c r="G6" s="2" t="s">
        <v>25</v>
      </c>
      <c r="H6" s="2">
        <v>15</v>
      </c>
      <c r="I6" s="2" t="s">
        <v>25</v>
      </c>
      <c r="J6" s="2">
        <v>17.5</v>
      </c>
      <c r="K6" s="2" t="s">
        <v>25</v>
      </c>
      <c r="L6" s="2">
        <f>MAX(IF(G6="зачёт",F6,0),IF(I6="зачёт",H6,0),IF(K6="зачёт",J6,0))</f>
        <v>17.5</v>
      </c>
      <c r="M6" s="2">
        <f>IF(N($L6)=0,"",SUMPRODUCT(($C$6:$C$6=$C6)*($L$6:$L$6&gt;$L6))+1)</f>
        <v>1</v>
      </c>
      <c r="N6" s="2">
        <f>IFERROR(500/(-216.0475144+16.2606339*E6+(-0.002388645)*E6^2+(-0.00113732)*E6^3+(0.00000701863)*E6^4+(-0.00000001291)*E6^5),"")</f>
        <v>1.3856137583999162</v>
      </c>
      <c r="O6" s="2">
        <f>IFERROR(L6*N6,"")</f>
        <v>24.248240771998532</v>
      </c>
      <c r="P6" s="2">
        <f>IF(N($O6)=0,"",SUMPRODUCT(($O$6:$O$6&gt;$O6)*1)+1)</f>
        <v>1</v>
      </c>
      <c r="Q6" s="3" t="s">
        <v>117</v>
      </c>
      <c r="R6" s="2">
        <f>IFERROR(CHOOSE(M6,12,9,8,7,6,5,4,3,2,1),"")</f>
        <v>12</v>
      </c>
      <c r="S6" s="3" t="s">
        <v>118</v>
      </c>
    </row>
    <row r="8" spans="1:19" ht="17.25" x14ac:dyDescent="0.25">
      <c r="A8" s="11" t="s">
        <v>81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</row>
    <row r="9" spans="1:19" ht="15.75" x14ac:dyDescent="0.25">
      <c r="A9" s="13" t="s">
        <v>100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</row>
    <row r="10" spans="1:19" x14ac:dyDescent="0.25">
      <c r="A10" s="14" t="s">
        <v>101</v>
      </c>
      <c r="B10" s="14" t="s">
        <v>8</v>
      </c>
      <c r="C10" s="14" t="s">
        <v>11</v>
      </c>
      <c r="D10" s="14" t="s">
        <v>124</v>
      </c>
      <c r="E10" s="14" t="s">
        <v>102</v>
      </c>
      <c r="F10" s="14" t="s">
        <v>103</v>
      </c>
      <c r="G10" s="14"/>
      <c r="H10" s="14"/>
      <c r="I10" s="14"/>
      <c r="J10" s="14"/>
      <c r="K10" s="14"/>
      <c r="L10" s="14" t="s">
        <v>104</v>
      </c>
      <c r="M10" s="14" t="s">
        <v>105</v>
      </c>
      <c r="N10" s="14" t="s">
        <v>106</v>
      </c>
      <c r="O10" s="14" t="s">
        <v>107</v>
      </c>
      <c r="P10" s="14" t="s">
        <v>108</v>
      </c>
      <c r="Q10" s="14" t="s">
        <v>109</v>
      </c>
      <c r="R10" s="14" t="s">
        <v>110</v>
      </c>
      <c r="S10" s="14" t="s">
        <v>111</v>
      </c>
    </row>
    <row r="11" spans="1:19" x14ac:dyDescent="0.25">
      <c r="A11" s="14"/>
      <c r="B11" s="14"/>
      <c r="C11" s="14"/>
      <c r="D11" s="14"/>
      <c r="E11" s="14"/>
      <c r="F11" s="14">
        <v>1</v>
      </c>
      <c r="G11" s="14"/>
      <c r="H11" s="14">
        <v>2</v>
      </c>
      <c r="I11" s="14"/>
      <c r="J11" s="14">
        <v>3</v>
      </c>
      <c r="K11" s="14"/>
      <c r="L11" s="14"/>
      <c r="M11" s="14"/>
      <c r="N11" s="14"/>
      <c r="O11" s="14"/>
      <c r="P11" s="14"/>
      <c r="Q11" s="14"/>
      <c r="R11" s="14"/>
      <c r="S11" s="14"/>
    </row>
    <row r="12" spans="1:19" ht="22.5" x14ac:dyDescent="0.25">
      <c r="A12" s="14"/>
      <c r="B12" s="14"/>
      <c r="C12" s="14"/>
      <c r="D12" s="14"/>
      <c r="E12" s="14"/>
      <c r="F12" s="5" t="s">
        <v>112</v>
      </c>
      <c r="G12" s="5" t="s">
        <v>113</v>
      </c>
      <c r="H12" s="5" t="s">
        <v>112</v>
      </c>
      <c r="I12" s="5" t="s">
        <v>113</v>
      </c>
      <c r="J12" s="5" t="s">
        <v>112</v>
      </c>
      <c r="K12" s="5" t="s">
        <v>113</v>
      </c>
      <c r="L12" s="14"/>
      <c r="M12" s="14"/>
      <c r="N12" s="14"/>
      <c r="O12" s="14"/>
      <c r="P12" s="14"/>
      <c r="Q12" s="14"/>
      <c r="R12" s="14"/>
      <c r="S12" s="14"/>
    </row>
    <row r="13" spans="1:19" ht="24" x14ac:dyDescent="0.25">
      <c r="A13" s="2">
        <v>1</v>
      </c>
      <c r="B13" s="3" t="s">
        <v>44</v>
      </c>
      <c r="C13" s="2" t="s">
        <v>34</v>
      </c>
      <c r="D13" s="2" t="s">
        <v>126</v>
      </c>
      <c r="E13" s="2">
        <v>74.349999999999994</v>
      </c>
      <c r="F13" s="2">
        <v>50</v>
      </c>
      <c r="G13" s="2" t="s">
        <v>25</v>
      </c>
      <c r="H13" s="2">
        <v>60</v>
      </c>
      <c r="I13" s="2" t="s">
        <v>25</v>
      </c>
      <c r="J13" s="2">
        <v>75</v>
      </c>
      <c r="K13" s="2" t="s">
        <v>25</v>
      </c>
      <c r="L13" s="2">
        <f>MAX(IF(G13="зачёт",F13,0),IF(I13="зачёт",H13,0),IF(K13="зачёт",J13,0))</f>
        <v>75</v>
      </c>
      <c r="M13" s="2">
        <f>IF(N($L13)=0,"",SUMPRODUCT(($C$13:$C$17=$C13)*($L$13:$L$17&gt;$L13))+1)</f>
        <v>1</v>
      </c>
      <c r="N13" s="2">
        <f>IFERROR(500/(-216.0475144+16.2606339*E13+(-0.002388645)*E13^2+(-0.00113732)*E13^3+(0.00000701863)*E13^4+(-0.00000001291)*E13^5),"")</f>
        <v>0.7169176527026675</v>
      </c>
      <c r="O13" s="2">
        <f>IFERROR(L13*N13,"")</f>
        <v>53.76882395270006</v>
      </c>
      <c r="P13" s="2">
        <f>IF(N($O13)=0,"",SUMPRODUCT(($O$13:$O$17&gt;$O13)*1)+1)</f>
        <v>3</v>
      </c>
      <c r="Q13" s="3" t="s">
        <v>117</v>
      </c>
      <c r="R13" s="2">
        <f>IFERROR(CHOOSE(M13,12,9,8,7,6,5,4,3,2,1),"")</f>
        <v>12</v>
      </c>
      <c r="S13" s="3" t="s">
        <v>115</v>
      </c>
    </row>
    <row r="14" spans="1:19" ht="24" x14ac:dyDescent="0.25">
      <c r="A14" s="2">
        <v>2</v>
      </c>
      <c r="B14" s="3" t="s">
        <v>46</v>
      </c>
      <c r="C14" s="2" t="s">
        <v>36</v>
      </c>
      <c r="D14" s="2" t="s">
        <v>126</v>
      </c>
      <c r="E14" s="2">
        <v>85.75</v>
      </c>
      <c r="F14" s="2">
        <v>90</v>
      </c>
      <c r="G14" s="2" t="s">
        <v>25</v>
      </c>
      <c r="H14" s="2">
        <v>95</v>
      </c>
      <c r="I14" s="2" t="s">
        <v>25</v>
      </c>
      <c r="J14" s="2">
        <v>100</v>
      </c>
      <c r="K14" s="2" t="s">
        <v>26</v>
      </c>
      <c r="L14" s="2">
        <f>MAX(IF(G14="зачёт",F14,0),IF(I14="зачёт",H14,0),IF(K14="зачёт",J14,0))</f>
        <v>95</v>
      </c>
      <c r="M14" s="2">
        <f>IF(N($L14)=0,"",SUMPRODUCT(($C$13:$C$17=$C14)*($L$13:$L$17&gt;$L14))+1)</f>
        <v>1</v>
      </c>
      <c r="N14" s="2">
        <f>IFERROR(500/(-216.0475144+16.2606339*E14+(-0.002388645)*E14^2+(-0.00113732)*E14^3+(0.00000701863)*E14^4+(-0.00000001291)*E14^5),"")</f>
        <v>0.65508937411316248</v>
      </c>
      <c r="O14" s="2">
        <f>IFERROR(L14*N14,"")</f>
        <v>62.233490540750438</v>
      </c>
      <c r="P14" s="2">
        <f>IF(N($O14)=0,"",SUMPRODUCT(($O$13:$O$17&gt;$O14)*1)+1)</f>
        <v>1</v>
      </c>
      <c r="Q14" s="3" t="s">
        <v>117</v>
      </c>
      <c r="R14" s="2">
        <f>IFERROR(CHOOSE(M14,12,9,8,7,6,5,4,3,2,1),"")</f>
        <v>12</v>
      </c>
      <c r="S14" s="3" t="s">
        <v>118</v>
      </c>
    </row>
    <row r="15" spans="1:19" x14ac:dyDescent="0.25">
      <c r="A15" s="2">
        <v>3</v>
      </c>
      <c r="B15" s="3" t="s">
        <v>78</v>
      </c>
      <c r="C15" s="2" t="s">
        <v>36</v>
      </c>
      <c r="D15" s="2" t="s">
        <v>126</v>
      </c>
      <c r="E15" s="2">
        <v>89.6</v>
      </c>
      <c r="F15" s="2">
        <v>80</v>
      </c>
      <c r="G15" s="2" t="s">
        <v>26</v>
      </c>
      <c r="H15" s="2">
        <v>80</v>
      </c>
      <c r="I15" s="2" t="s">
        <v>25</v>
      </c>
      <c r="J15" s="2">
        <v>85</v>
      </c>
      <c r="K15" s="2" t="s">
        <v>25</v>
      </c>
      <c r="L15" s="2">
        <f>MAX(IF(G15="зачёт",F15,0),IF(I15="зачёт",H15,0),IF(K15="зачёт",J15,0))</f>
        <v>85</v>
      </c>
      <c r="M15" s="2">
        <f>IF(N($L15)=0,"",SUMPRODUCT(($C$13:$C$17=$C15)*($L$13:$L$17&gt;$L15))+1)</f>
        <v>2</v>
      </c>
      <c r="N15" s="2">
        <f>IFERROR(500/(-216.0475144+16.2606339*E15+(-0.002388645)*E15^2+(-0.00113732)*E15^3+(0.00000701863)*E15^4+(-0.00000001291)*E15^5),"")</f>
        <v>0.63984826352081348</v>
      </c>
      <c r="O15" s="2">
        <f>IFERROR(L15*N15,"")</f>
        <v>54.387102399269146</v>
      </c>
      <c r="P15" s="2">
        <f>IF(N($O15)=0,"",SUMPRODUCT(($O$13:$O$17&gt;$O15)*1)+1)</f>
        <v>2</v>
      </c>
      <c r="Q15" s="3" t="s">
        <v>139</v>
      </c>
      <c r="R15" s="2">
        <f>IFERROR(CHOOSE(M15,12,9,8,7,6,5,4,3,2,1),"")</f>
        <v>9</v>
      </c>
      <c r="S15" s="3" t="s">
        <v>115</v>
      </c>
    </row>
    <row r="16" spans="1:19" ht="24" x14ac:dyDescent="0.25">
      <c r="A16" s="2">
        <v>4</v>
      </c>
      <c r="B16" s="3" t="s">
        <v>38</v>
      </c>
      <c r="C16" s="2" t="s">
        <v>36</v>
      </c>
      <c r="D16" s="2" t="s">
        <v>126</v>
      </c>
      <c r="E16" s="2">
        <v>89</v>
      </c>
      <c r="F16" s="2">
        <v>65</v>
      </c>
      <c r="G16" s="2" t="s">
        <v>25</v>
      </c>
      <c r="H16" s="2">
        <v>72.5</v>
      </c>
      <c r="I16" s="2" t="s">
        <v>25</v>
      </c>
      <c r="J16" s="2">
        <v>77.5</v>
      </c>
      <c r="K16" s="2" t="s">
        <v>25</v>
      </c>
      <c r="L16" s="2">
        <f>MAX(IF(G16="зачёт",F16,0),IF(I16="зачёт",H16,0),IF(K16="зачёт",J16,0))</f>
        <v>77.5</v>
      </c>
      <c r="M16" s="2">
        <f>IF(N($L16)=0,"",SUMPRODUCT(($C$13:$C$17=$C16)*($L$13:$L$17&gt;$L16))+1)</f>
        <v>3</v>
      </c>
      <c r="N16" s="2">
        <f>IFERROR(500/(-216.0475144+16.2606339*E16+(-0.002388645)*E16^2+(-0.00113732)*E16^3+(0.00000701863)*E16^4+(-0.00000001291)*E16^5),"")</f>
        <v>0.64207315041223223</v>
      </c>
      <c r="O16" s="2">
        <f>IFERROR(L16*N16,"")</f>
        <v>49.760669156947998</v>
      </c>
      <c r="P16" s="2">
        <f>IF(N($O16)=0,"",SUMPRODUCT(($O$13:$O$17&gt;$O16)*1)+1)</f>
        <v>4</v>
      </c>
      <c r="Q16" s="3" t="s">
        <v>117</v>
      </c>
      <c r="R16" s="2">
        <f>IFERROR(CHOOSE(M16,12,9,8,7,6,5,4,3,2,1),"")</f>
        <v>8</v>
      </c>
      <c r="S16" s="3" t="s">
        <v>118</v>
      </c>
    </row>
    <row r="17" spans="1:19" ht="24" x14ac:dyDescent="0.25">
      <c r="A17" s="2">
        <v>5</v>
      </c>
      <c r="B17" s="3" t="s">
        <v>79</v>
      </c>
      <c r="C17" s="2" t="s">
        <v>24</v>
      </c>
      <c r="D17" s="2" t="s">
        <v>126</v>
      </c>
      <c r="E17" s="2">
        <v>94.3</v>
      </c>
      <c r="F17" s="2">
        <v>70</v>
      </c>
      <c r="G17" s="2" t="s">
        <v>25</v>
      </c>
      <c r="H17" s="2">
        <v>75</v>
      </c>
      <c r="I17" s="2" t="s">
        <v>25</v>
      </c>
      <c r="J17" s="2">
        <v>80</v>
      </c>
      <c r="K17" s="2" t="s">
        <v>26</v>
      </c>
      <c r="L17" s="2">
        <f>MAX(IF(G17="зачёт",F17,0),IF(I17="зачёт",H17,0),IF(K17="зачёт",J17,0))</f>
        <v>75</v>
      </c>
      <c r="M17" s="2">
        <f>IF(N($L17)=0,"",SUMPRODUCT(($C$13:$C$17=$C17)*($L$13:$L$17&gt;$L17))+1)</f>
        <v>1</v>
      </c>
      <c r="N17" s="2">
        <f>IFERROR(500/(-216.0475144+16.2606339*E17+(-0.002388645)*E17^2+(-0.00113732)*E17^3+(0.00000701863)*E17^4+(-0.00000001291)*E17^5),"")</f>
        <v>0.62412982499000547</v>
      </c>
      <c r="O17" s="2">
        <f>IFERROR(L17*N17,"")</f>
        <v>46.809736874250412</v>
      </c>
      <c r="P17" s="2">
        <f>IF(N($O17)=0,"",SUMPRODUCT(($O$13:$O$17&gt;$O17)*1)+1)</f>
        <v>5</v>
      </c>
      <c r="Q17" s="3" t="s">
        <v>117</v>
      </c>
      <c r="R17" s="2">
        <f>IFERROR(CHOOSE(M17,12,9,8,7,6,5,4,3,2,1),"")</f>
        <v>12</v>
      </c>
      <c r="S17" s="3" t="s">
        <v>115</v>
      </c>
    </row>
    <row r="20" spans="1:19" x14ac:dyDescent="0.25">
      <c r="A20" s="15" t="s">
        <v>119</v>
      </c>
      <c r="B20" s="15"/>
      <c r="C20" s="15"/>
      <c r="D20" s="15"/>
      <c r="L20" s="6" t="s">
        <v>120</v>
      </c>
    </row>
    <row r="22" spans="1:19" x14ac:dyDescent="0.25">
      <c r="A22" s="15" t="s">
        <v>121</v>
      </c>
      <c r="B22" s="15"/>
      <c r="C22" s="15"/>
      <c r="D22" s="15"/>
      <c r="L22" s="6" t="s">
        <v>122</v>
      </c>
    </row>
  </sheetData>
  <mergeCells count="40">
    <mergeCell ref="Q10:Q12"/>
    <mergeCell ref="R10:R12"/>
    <mergeCell ref="S10:S12"/>
    <mergeCell ref="A20:D20"/>
    <mergeCell ref="A22:D22"/>
    <mergeCell ref="L10:L12"/>
    <mergeCell ref="M10:M12"/>
    <mergeCell ref="N10:N12"/>
    <mergeCell ref="O10:O12"/>
    <mergeCell ref="P10:P12"/>
    <mergeCell ref="F10:K10"/>
    <mergeCell ref="A10:A12"/>
    <mergeCell ref="B10:B12"/>
    <mergeCell ref="C10:C12"/>
    <mergeCell ref="D10:D12"/>
    <mergeCell ref="E10:E12"/>
    <mergeCell ref="F11:G11"/>
    <mergeCell ref="H11:I11"/>
    <mergeCell ref="J11:K11"/>
    <mergeCell ref="Q3:Q5"/>
    <mergeCell ref="R3:R5"/>
    <mergeCell ref="S3:S5"/>
    <mergeCell ref="A8:S8"/>
    <mergeCell ref="A9:S9"/>
    <mergeCell ref="A1:S1"/>
    <mergeCell ref="A2:S2"/>
    <mergeCell ref="F3:K3"/>
    <mergeCell ref="A3:A5"/>
    <mergeCell ref="B3:B5"/>
    <mergeCell ref="C3:C5"/>
    <mergeCell ref="D3:D5"/>
    <mergeCell ref="E3:E5"/>
    <mergeCell ref="F4:G4"/>
    <mergeCell ref="H4:I4"/>
    <mergeCell ref="J4:K4"/>
    <mergeCell ref="L3:L5"/>
    <mergeCell ref="M3:M5"/>
    <mergeCell ref="N3:N5"/>
    <mergeCell ref="O3:O5"/>
    <mergeCell ref="P3:P5"/>
  </mergeCells>
  <dataValidations count="1">
    <dataValidation type="list" allowBlank="1" sqref="G13:G17 K6 K13:K17 I6 I13:I17 G6" xr:uid="{00000000-0002-0000-0A00-000000000000}">
      <formula1>"зачёт,незачёт"</formula1>
    </dataValidation>
  </dataValidations>
  <pageMargins left="0.7" right="0.7" top="0.75" bottom="0.75" header="0.3" footer="0.3"/>
  <pageSetup orientation="portrait" horizontalDpi="4294967295" verticalDpi="429496729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O37"/>
  <sheetViews>
    <sheetView workbookViewId="0"/>
  </sheetViews>
  <sheetFormatPr defaultRowHeight="15" x14ac:dyDescent="0.25"/>
  <cols>
    <col min="1" max="1" width="6" customWidth="1"/>
    <col min="2" max="2" width="34" customWidth="1"/>
    <col min="3" max="3" width="16" customWidth="1"/>
    <col min="4" max="4" width="14" customWidth="1"/>
    <col min="5" max="6" width="12" customWidth="1"/>
    <col min="7" max="7" width="13" customWidth="1"/>
    <col min="9" max="9" width="12" customWidth="1"/>
    <col min="10" max="11" width="13" customWidth="1"/>
    <col min="12" max="12" width="12" customWidth="1"/>
    <col min="13" max="13" width="20" customWidth="1"/>
    <col min="14" max="14" width="10" customWidth="1"/>
    <col min="15" max="15" width="22" customWidth="1"/>
  </cols>
  <sheetData>
    <row r="1" spans="1:15" ht="17.25" x14ac:dyDescent="0.25">
      <c r="A1" s="11" t="s">
        <v>140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</row>
    <row r="2" spans="1:15" ht="15.75" x14ac:dyDescent="0.25">
      <c r="A2" s="13" t="s">
        <v>123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</row>
    <row r="3" spans="1:15" x14ac:dyDescent="0.25">
      <c r="A3" s="14" t="s">
        <v>101</v>
      </c>
      <c r="B3" s="14" t="s">
        <v>8</v>
      </c>
      <c r="C3" s="14" t="s">
        <v>11</v>
      </c>
      <c r="D3" s="14" t="s">
        <v>124</v>
      </c>
      <c r="E3" s="14" t="s">
        <v>102</v>
      </c>
      <c r="F3" s="14" t="s">
        <v>141</v>
      </c>
      <c r="G3" s="14"/>
      <c r="H3" s="14" t="s">
        <v>105</v>
      </c>
      <c r="I3" s="14" t="s">
        <v>142</v>
      </c>
      <c r="J3" s="14" t="s">
        <v>143</v>
      </c>
      <c r="K3" s="14" t="s">
        <v>107</v>
      </c>
      <c r="L3" s="14" t="s">
        <v>108</v>
      </c>
      <c r="M3" s="14" t="s">
        <v>109</v>
      </c>
      <c r="N3" s="14" t="s">
        <v>110</v>
      </c>
      <c r="O3" s="14" t="s">
        <v>111</v>
      </c>
    </row>
    <row r="4" spans="1:15" x14ac:dyDescent="0.25">
      <c r="A4" s="14"/>
      <c r="B4" s="14"/>
      <c r="C4" s="14"/>
      <c r="D4" s="14"/>
      <c r="E4" s="14"/>
      <c r="F4" s="16"/>
      <c r="G4" s="16"/>
      <c r="H4" s="14"/>
      <c r="I4" s="14"/>
      <c r="J4" s="14"/>
      <c r="K4" s="14"/>
      <c r="L4" s="14"/>
      <c r="M4" s="14"/>
      <c r="N4" s="14"/>
      <c r="O4" s="14"/>
    </row>
    <row r="5" spans="1:15" ht="22.5" x14ac:dyDescent="0.25">
      <c r="A5" s="14"/>
      <c r="B5" s="14"/>
      <c r="C5" s="14"/>
      <c r="D5" s="14"/>
      <c r="E5" s="14"/>
      <c r="F5" s="5" t="s">
        <v>18</v>
      </c>
      <c r="G5" s="5" t="s">
        <v>144</v>
      </c>
      <c r="H5" s="14"/>
      <c r="I5" s="14"/>
      <c r="J5" s="14"/>
      <c r="K5" s="14"/>
      <c r="L5" s="14"/>
      <c r="M5" s="14"/>
      <c r="N5" s="14"/>
      <c r="O5" s="14"/>
    </row>
    <row r="6" spans="1:15" ht="24" x14ac:dyDescent="0.25">
      <c r="A6" s="2">
        <v>1</v>
      </c>
      <c r="B6" s="3" t="s">
        <v>29</v>
      </c>
      <c r="C6" s="2" t="s">
        <v>31</v>
      </c>
      <c r="D6" s="2" t="s">
        <v>123</v>
      </c>
      <c r="E6" s="2">
        <v>38.9</v>
      </c>
      <c r="F6" s="2">
        <v>20</v>
      </c>
      <c r="G6">
        <v>62</v>
      </c>
      <c r="H6" s="2">
        <f>IF(N($I6)=0,"",SUMPRODUCT(($C$6:$C$6=$C6)*($I$6:$I$6&gt;$I6))+1)</f>
        <v>1</v>
      </c>
      <c r="I6" s="2">
        <f>F6*G6</f>
        <v>1240</v>
      </c>
      <c r="J6" s="2">
        <f>IFERROR(52/E6,"")</f>
        <v>1.3367609254498716</v>
      </c>
      <c r="K6" s="2">
        <f>IFERROR(I6*J6,"")</f>
        <v>1657.5835475578408</v>
      </c>
      <c r="L6" s="2">
        <f>IF(N($K6)=0,"",SUMPRODUCT(($K$6:$K$6&gt;$K6)*1)+1)</f>
        <v>1</v>
      </c>
      <c r="M6" s="3" t="s">
        <v>117</v>
      </c>
      <c r="N6" s="2">
        <f>IFERROR(CHOOSE(H6,12,9,8,7,6,5,4,3,2,1),"")</f>
        <v>12</v>
      </c>
      <c r="O6" s="3" t="s">
        <v>118</v>
      </c>
    </row>
    <row r="8" spans="1:15" ht="17.25" x14ac:dyDescent="0.25">
      <c r="A8" s="11" t="s">
        <v>140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</row>
    <row r="9" spans="1:15" ht="15.75" x14ac:dyDescent="0.25">
      <c r="A9" s="13" t="s">
        <v>125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</row>
    <row r="10" spans="1:15" x14ac:dyDescent="0.25">
      <c r="A10" s="14" t="s">
        <v>101</v>
      </c>
      <c r="B10" s="14" t="s">
        <v>8</v>
      </c>
      <c r="C10" s="14" t="s">
        <v>11</v>
      </c>
      <c r="D10" s="14" t="s">
        <v>124</v>
      </c>
      <c r="E10" s="14" t="s">
        <v>102</v>
      </c>
      <c r="F10" s="14" t="s">
        <v>141</v>
      </c>
      <c r="G10" s="14"/>
      <c r="H10" s="14" t="s">
        <v>105</v>
      </c>
      <c r="I10" s="14" t="s">
        <v>142</v>
      </c>
      <c r="J10" s="14" t="s">
        <v>143</v>
      </c>
      <c r="K10" s="14" t="s">
        <v>107</v>
      </c>
      <c r="L10" s="14" t="s">
        <v>108</v>
      </c>
      <c r="M10" s="14" t="s">
        <v>109</v>
      </c>
      <c r="N10" s="14" t="s">
        <v>110</v>
      </c>
      <c r="O10" s="14" t="s">
        <v>111</v>
      </c>
    </row>
    <row r="11" spans="1:15" x14ac:dyDescent="0.25">
      <c r="A11" s="14"/>
      <c r="B11" s="14"/>
      <c r="C11" s="14"/>
      <c r="D11" s="14"/>
      <c r="E11" s="14"/>
      <c r="F11" s="16"/>
      <c r="G11" s="16"/>
      <c r="H11" s="14"/>
      <c r="I11" s="14"/>
      <c r="J11" s="14"/>
      <c r="K11" s="14"/>
      <c r="L11" s="14"/>
      <c r="M11" s="14"/>
      <c r="N11" s="14"/>
      <c r="O11" s="14"/>
    </row>
    <row r="12" spans="1:15" ht="22.5" x14ac:dyDescent="0.25">
      <c r="A12" s="14"/>
      <c r="B12" s="14"/>
      <c r="C12" s="14"/>
      <c r="D12" s="14"/>
      <c r="E12" s="14"/>
      <c r="F12" s="5" t="s">
        <v>18</v>
      </c>
      <c r="G12" s="5" t="s">
        <v>144</v>
      </c>
      <c r="H12" s="14"/>
      <c r="I12" s="14"/>
      <c r="J12" s="14"/>
      <c r="K12" s="14"/>
      <c r="L12" s="14"/>
      <c r="M12" s="14"/>
      <c r="N12" s="14"/>
      <c r="O12" s="14"/>
    </row>
    <row r="13" spans="1:15" x14ac:dyDescent="0.25">
      <c r="A13" s="2">
        <v>1</v>
      </c>
      <c r="B13" s="3" t="s">
        <v>48</v>
      </c>
      <c r="C13" s="2" t="s">
        <v>28</v>
      </c>
      <c r="D13" s="2" t="s">
        <v>125</v>
      </c>
      <c r="E13" s="2">
        <v>56.75</v>
      </c>
      <c r="F13" s="2">
        <v>20</v>
      </c>
      <c r="G13">
        <v>30</v>
      </c>
      <c r="H13" s="2">
        <f>IF(N($I13)=0,"",SUMPRODUCT(($C$13:$C$13=$C13)*($I$13:$I$13&gt;$I13))+1)</f>
        <v>1</v>
      </c>
      <c r="I13" s="2">
        <f>F13*G13</f>
        <v>600</v>
      </c>
      <c r="J13" s="2">
        <f>IFERROR(54.6/E13,"")</f>
        <v>0.96211453744493391</v>
      </c>
      <c r="K13" s="2">
        <f>IFERROR(I13*J13,"")</f>
        <v>577.2687224669603</v>
      </c>
      <c r="L13" s="2">
        <f>IF(N($K13)=0,"",SUMPRODUCT(($K$13:$K$13&gt;$K13)*1)+1)</f>
        <v>1</v>
      </c>
      <c r="M13" s="3" t="s">
        <v>128</v>
      </c>
      <c r="N13" s="2">
        <f>IFERROR(CHOOSE(H13,12,9,8,7,6,5,4,3,2,1),"")</f>
        <v>12</v>
      </c>
      <c r="O13" s="3" t="s">
        <v>129</v>
      </c>
    </row>
    <row r="15" spans="1:15" ht="17.25" x14ac:dyDescent="0.25">
      <c r="A15" s="11" t="s">
        <v>140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spans="1:15" ht="15.75" x14ac:dyDescent="0.25">
      <c r="A16" s="13" t="s">
        <v>135</v>
      </c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</row>
    <row r="17" spans="1:15" x14ac:dyDescent="0.25">
      <c r="A17" s="14" t="s">
        <v>101</v>
      </c>
      <c r="B17" s="14" t="s">
        <v>8</v>
      </c>
      <c r="C17" s="14" t="s">
        <v>11</v>
      </c>
      <c r="D17" s="14" t="s">
        <v>124</v>
      </c>
      <c r="E17" s="14" t="s">
        <v>102</v>
      </c>
      <c r="F17" s="14" t="s">
        <v>141</v>
      </c>
      <c r="G17" s="14"/>
      <c r="H17" s="14" t="s">
        <v>105</v>
      </c>
      <c r="I17" s="14" t="s">
        <v>142</v>
      </c>
      <c r="J17" s="14" t="s">
        <v>143</v>
      </c>
      <c r="K17" s="14" t="s">
        <v>107</v>
      </c>
      <c r="L17" s="14" t="s">
        <v>108</v>
      </c>
      <c r="M17" s="14" t="s">
        <v>109</v>
      </c>
      <c r="N17" s="14" t="s">
        <v>110</v>
      </c>
      <c r="O17" s="14" t="s">
        <v>111</v>
      </c>
    </row>
    <row r="18" spans="1:15" x14ac:dyDescent="0.25">
      <c r="A18" s="14"/>
      <c r="B18" s="14"/>
      <c r="C18" s="14"/>
      <c r="D18" s="14"/>
      <c r="E18" s="14"/>
      <c r="F18" s="16"/>
      <c r="G18" s="16"/>
      <c r="H18" s="14"/>
      <c r="I18" s="14"/>
      <c r="J18" s="14"/>
      <c r="K18" s="14"/>
      <c r="L18" s="14"/>
      <c r="M18" s="14"/>
      <c r="N18" s="14"/>
      <c r="O18" s="14"/>
    </row>
    <row r="19" spans="1:15" ht="22.5" x14ac:dyDescent="0.25">
      <c r="A19" s="14"/>
      <c r="B19" s="14"/>
      <c r="C19" s="14"/>
      <c r="D19" s="14"/>
      <c r="E19" s="14"/>
      <c r="F19" s="5" t="s">
        <v>18</v>
      </c>
      <c r="G19" s="5" t="s">
        <v>144</v>
      </c>
      <c r="H19" s="14"/>
      <c r="I19" s="14"/>
      <c r="J19" s="14"/>
      <c r="K19" s="14"/>
      <c r="L19" s="14"/>
      <c r="M19" s="14"/>
      <c r="N19" s="14"/>
      <c r="O19" s="14"/>
    </row>
    <row r="20" spans="1:15" x14ac:dyDescent="0.25">
      <c r="A20" s="2">
        <v>1</v>
      </c>
      <c r="B20" s="3" t="s">
        <v>84</v>
      </c>
      <c r="C20" s="2" t="s">
        <v>28</v>
      </c>
      <c r="D20" s="2" t="s">
        <v>135</v>
      </c>
      <c r="E20" s="2">
        <v>59.1</v>
      </c>
      <c r="F20" s="2">
        <v>20</v>
      </c>
      <c r="G20">
        <v>22</v>
      </c>
      <c r="H20" s="2">
        <f>IF(N($I20)=0,"",SUMPRODUCT(($C$20:$C$21=$C20)*($I$20:$I$21&gt;$I20))+1)</f>
        <v>1</v>
      </c>
      <c r="I20" s="2">
        <f>F20*G20</f>
        <v>440</v>
      </c>
      <c r="J20" s="2">
        <f>IFERROR(54.352941/E20,"")</f>
        <v>0.91967751269035536</v>
      </c>
      <c r="K20" s="2">
        <f>IFERROR(I20*J20,"")</f>
        <v>404.65810558375637</v>
      </c>
      <c r="L20" s="2">
        <f>IF(N($K20)=0,"",SUMPRODUCT(($K$20:$K$21&gt;$K20)*1)+1)</f>
        <v>2</v>
      </c>
      <c r="M20" s="3" t="s">
        <v>128</v>
      </c>
      <c r="N20" s="2">
        <f>IFERROR(CHOOSE(H20,12,9,8,7,6,5,4,3,2,1),"")</f>
        <v>12</v>
      </c>
      <c r="O20" s="3" t="s">
        <v>129</v>
      </c>
    </row>
    <row r="21" spans="1:15" x14ac:dyDescent="0.25">
      <c r="A21" s="2">
        <v>2</v>
      </c>
      <c r="B21" s="3" t="s">
        <v>85</v>
      </c>
      <c r="C21" s="2" t="s">
        <v>51</v>
      </c>
      <c r="D21" s="2" t="s">
        <v>135</v>
      </c>
      <c r="E21" s="2">
        <v>65.849999999999994</v>
      </c>
      <c r="F21" s="2">
        <v>20</v>
      </c>
      <c r="G21">
        <v>38</v>
      </c>
      <c r="H21" s="2">
        <f>IF(N($I21)=0,"",SUMPRODUCT(($C$20:$C$21=$C21)*($I$20:$I$21&gt;$I21))+1)</f>
        <v>1</v>
      </c>
      <c r="I21" s="2">
        <f>F21*G21</f>
        <v>760</v>
      </c>
      <c r="J21" s="2">
        <f>IFERROR(57.75/E21,"")</f>
        <v>0.87699316628701607</v>
      </c>
      <c r="K21" s="2">
        <f>IFERROR(I21*J21,"")</f>
        <v>666.51480637813222</v>
      </c>
      <c r="L21" s="2">
        <f>IF(N($K21)=0,"",SUMPRODUCT(($K$20:$K$21&gt;$K21)*1)+1)</f>
        <v>1</v>
      </c>
      <c r="M21" s="3" t="s">
        <v>128</v>
      </c>
      <c r="N21" s="2">
        <f>IFERROR(CHOOSE(H21,12,9,8,7,6,5,4,3,2,1),"")</f>
        <v>12</v>
      </c>
      <c r="O21" s="3" t="s">
        <v>129</v>
      </c>
    </row>
    <row r="23" spans="1:15" ht="17.25" x14ac:dyDescent="0.25">
      <c r="A23" s="11" t="s">
        <v>140</v>
      </c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spans="1:15" ht="15.75" x14ac:dyDescent="0.25">
      <c r="A24" s="13" t="s">
        <v>116</v>
      </c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</row>
    <row r="25" spans="1:15" x14ac:dyDescent="0.25">
      <c r="A25" s="14" t="s">
        <v>101</v>
      </c>
      <c r="B25" s="14" t="s">
        <v>8</v>
      </c>
      <c r="C25" s="14" t="s">
        <v>11</v>
      </c>
      <c r="D25" s="14" t="s">
        <v>124</v>
      </c>
      <c r="E25" s="14" t="s">
        <v>102</v>
      </c>
      <c r="F25" s="14" t="s">
        <v>141</v>
      </c>
      <c r="G25" s="14"/>
      <c r="H25" s="14" t="s">
        <v>105</v>
      </c>
      <c r="I25" s="14" t="s">
        <v>142</v>
      </c>
      <c r="J25" s="14" t="s">
        <v>143</v>
      </c>
      <c r="K25" s="14" t="s">
        <v>107</v>
      </c>
      <c r="L25" s="14" t="s">
        <v>108</v>
      </c>
      <c r="M25" s="14" t="s">
        <v>109</v>
      </c>
      <c r="N25" s="14" t="s">
        <v>110</v>
      </c>
      <c r="O25" s="14" t="s">
        <v>111</v>
      </c>
    </row>
    <row r="26" spans="1:15" x14ac:dyDescent="0.25">
      <c r="A26" s="14"/>
      <c r="B26" s="14"/>
      <c r="C26" s="14"/>
      <c r="D26" s="14"/>
      <c r="E26" s="14"/>
      <c r="F26" s="16"/>
      <c r="G26" s="16"/>
      <c r="H26" s="14"/>
      <c r="I26" s="14"/>
      <c r="J26" s="14"/>
      <c r="K26" s="14"/>
      <c r="L26" s="14"/>
      <c r="M26" s="14"/>
      <c r="N26" s="14"/>
      <c r="O26" s="14"/>
    </row>
    <row r="27" spans="1:15" ht="22.5" x14ac:dyDescent="0.25">
      <c r="A27" s="14"/>
      <c r="B27" s="14"/>
      <c r="C27" s="14"/>
      <c r="D27" s="14"/>
      <c r="E27" s="14"/>
      <c r="F27" s="5" t="s">
        <v>18</v>
      </c>
      <c r="G27" s="5" t="s">
        <v>144</v>
      </c>
      <c r="H27" s="14"/>
      <c r="I27" s="14"/>
      <c r="J27" s="14"/>
      <c r="K27" s="14"/>
      <c r="L27" s="14"/>
      <c r="M27" s="14"/>
      <c r="N27" s="14"/>
      <c r="O27" s="14"/>
    </row>
    <row r="28" spans="1:15" ht="24" x14ac:dyDescent="0.25">
      <c r="A28" s="2">
        <v>1</v>
      </c>
      <c r="B28" s="3" t="s">
        <v>86</v>
      </c>
      <c r="C28" s="2" t="s">
        <v>60</v>
      </c>
      <c r="D28" s="2" t="s">
        <v>131</v>
      </c>
      <c r="E28" s="2">
        <v>53.8</v>
      </c>
      <c r="F28" s="2">
        <v>20</v>
      </c>
      <c r="G28">
        <v>194</v>
      </c>
      <c r="H28" s="2">
        <f>IF(N($I28)=0,"",SUMPRODUCT(($C$28:$C$31=$C28)*($I$28:$I$31&gt;$I28))+1)</f>
        <v>1</v>
      </c>
      <c r="I28" s="2">
        <f>F28*G28</f>
        <v>3880</v>
      </c>
      <c r="J28" s="2">
        <f>IFERROR(51.333333/E28,"")</f>
        <v>0.9541511710037176</v>
      </c>
      <c r="K28" s="2">
        <f>IFERROR(I28*J28,"")</f>
        <v>3702.1065434944244</v>
      </c>
      <c r="L28" s="2">
        <f>IF(N($K28)=0,"",SUMPRODUCT(($K$28:$K$31&gt;$K28)*1)+1)</f>
        <v>1</v>
      </c>
      <c r="M28" s="3" t="s">
        <v>133</v>
      </c>
      <c r="N28" s="2">
        <f>IFERROR(CHOOSE(H28,12,9,8,7,6,5,4,3,2,1),"")</f>
        <v>12</v>
      </c>
      <c r="O28" s="3" t="s">
        <v>137</v>
      </c>
    </row>
    <row r="29" spans="1:15" x14ac:dyDescent="0.25">
      <c r="A29" s="2">
        <v>2</v>
      </c>
      <c r="B29" s="3" t="s">
        <v>87</v>
      </c>
      <c r="C29" s="2" t="s">
        <v>60</v>
      </c>
      <c r="D29" s="2" t="s">
        <v>131</v>
      </c>
      <c r="E29" s="2">
        <v>52.8</v>
      </c>
      <c r="F29" s="2">
        <v>20</v>
      </c>
      <c r="G29">
        <v>41</v>
      </c>
      <c r="H29" s="2">
        <f>IF(N($I29)=0,"",SUMPRODUCT(($C$28:$C$31=$C29)*($I$28:$I$31&gt;$I29))+1)</f>
        <v>2</v>
      </c>
      <c r="I29" s="2">
        <f>F29*G29</f>
        <v>820</v>
      </c>
      <c r="J29" s="2">
        <f>IFERROR(51.333333/E29,"")</f>
        <v>0.97222221590909097</v>
      </c>
      <c r="K29" s="2">
        <f>IFERROR(I29*J29,"")</f>
        <v>797.22221704545461</v>
      </c>
      <c r="L29" s="2">
        <f>IF(N($K29)=0,"",SUMPRODUCT(($K$28:$K$31&gt;$K29)*1)+1)</f>
        <v>4</v>
      </c>
      <c r="M29" s="3" t="s">
        <v>128</v>
      </c>
      <c r="N29" s="2">
        <f>IFERROR(CHOOSE(H29,12,9,8,7,6,5,4,3,2,1),"")</f>
        <v>9</v>
      </c>
      <c r="O29" s="3" t="s">
        <v>129</v>
      </c>
    </row>
    <row r="30" spans="1:15" x14ac:dyDescent="0.25">
      <c r="A30" s="2">
        <v>3</v>
      </c>
      <c r="B30" s="3" t="s">
        <v>61</v>
      </c>
      <c r="C30" s="2" t="s">
        <v>51</v>
      </c>
      <c r="D30" s="2" t="s">
        <v>131</v>
      </c>
      <c r="E30" s="2">
        <v>65</v>
      </c>
      <c r="F30" s="2">
        <v>20</v>
      </c>
      <c r="G30">
        <v>56</v>
      </c>
      <c r="H30" s="2">
        <f>IF(N($I30)=0,"",SUMPRODUCT(($C$28:$C$31=$C30)*($I$28:$I$31&gt;$I30))+1)</f>
        <v>1</v>
      </c>
      <c r="I30" s="2">
        <f>F30*G30</f>
        <v>1120</v>
      </c>
      <c r="J30" s="2">
        <f>IFERROR(57.75/E30,"")</f>
        <v>0.88846153846153841</v>
      </c>
      <c r="K30" s="2">
        <f>IFERROR(I30*J30,"")</f>
        <v>995.07692307692298</v>
      </c>
      <c r="L30" s="2">
        <f>IF(N($K30)=0,"",SUMPRODUCT(($K$28:$K$31&gt;$K30)*1)+1)</f>
        <v>3</v>
      </c>
      <c r="M30" s="3" t="s">
        <v>128</v>
      </c>
      <c r="N30" s="2">
        <f>IFERROR(CHOOSE(H30,12,9,8,7,6,5,4,3,2,1),"")</f>
        <v>12</v>
      </c>
      <c r="O30" s="3" t="s">
        <v>129</v>
      </c>
    </row>
    <row r="31" spans="1:15" x14ac:dyDescent="0.25">
      <c r="A31" s="2">
        <v>4</v>
      </c>
      <c r="B31" s="3" t="s">
        <v>88</v>
      </c>
      <c r="C31" s="2" t="s">
        <v>53</v>
      </c>
      <c r="D31" s="2" t="s">
        <v>131</v>
      </c>
      <c r="E31" s="2">
        <v>81.25</v>
      </c>
      <c r="F31" s="2">
        <v>20</v>
      </c>
      <c r="G31">
        <v>88</v>
      </c>
      <c r="H31" s="2">
        <f>IF(N($I31)=0,"",SUMPRODUCT(($C$28:$C$31=$C31)*($I$28:$I$31&gt;$I31))+1)</f>
        <v>1</v>
      </c>
      <c r="I31" s="2">
        <f>F31*G31</f>
        <v>1760</v>
      </c>
      <c r="J31" s="2">
        <f>IFERROR(66/E31,"")</f>
        <v>0.81230769230769229</v>
      </c>
      <c r="K31" s="2">
        <f>IFERROR(I31*J31,"")</f>
        <v>1429.6615384615384</v>
      </c>
      <c r="L31" s="2">
        <f>IF(N($K31)=0,"",SUMPRODUCT(($K$28:$K$31&gt;$K31)*1)+1)</f>
        <v>2</v>
      </c>
      <c r="M31" s="3" t="s">
        <v>128</v>
      </c>
      <c r="N31" s="2">
        <f>IFERROR(CHOOSE(H31,12,9,8,7,6,5,4,3,2,1),"")</f>
        <v>12</v>
      </c>
      <c r="O31" s="3" t="s">
        <v>129</v>
      </c>
    </row>
    <row r="33" spans="1:15" x14ac:dyDescent="0.25">
      <c r="A33" s="17" t="s">
        <v>145</v>
      </c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</row>
    <row r="35" spans="1:15" x14ac:dyDescent="0.25">
      <c r="A35" s="15" t="s">
        <v>119</v>
      </c>
      <c r="B35" s="15"/>
      <c r="C35" s="15"/>
      <c r="D35" s="15"/>
      <c r="L35" s="6" t="s">
        <v>120</v>
      </c>
    </row>
    <row r="37" spans="1:15" x14ac:dyDescent="0.25">
      <c r="A37" s="15" t="s">
        <v>121</v>
      </c>
      <c r="B37" s="15"/>
      <c r="C37" s="15"/>
      <c r="D37" s="15"/>
      <c r="L37" s="6" t="s">
        <v>122</v>
      </c>
    </row>
  </sheetData>
  <mergeCells count="71">
    <mergeCell ref="A37:D37"/>
    <mergeCell ref="M25:M27"/>
    <mergeCell ref="N25:N27"/>
    <mergeCell ref="O25:O27"/>
    <mergeCell ref="A33:O33"/>
    <mergeCell ref="A35:D35"/>
    <mergeCell ref="H25:H27"/>
    <mergeCell ref="I25:I27"/>
    <mergeCell ref="J25:J27"/>
    <mergeCell ref="K25:K27"/>
    <mergeCell ref="L25:L27"/>
    <mergeCell ref="F25:G25"/>
    <mergeCell ref="A25:A27"/>
    <mergeCell ref="B25:B27"/>
    <mergeCell ref="C25:C27"/>
    <mergeCell ref="D25:D27"/>
    <mergeCell ref="E25:E27"/>
    <mergeCell ref="F26:G26"/>
    <mergeCell ref="M17:M19"/>
    <mergeCell ref="N17:N19"/>
    <mergeCell ref="O17:O19"/>
    <mergeCell ref="A23:O23"/>
    <mergeCell ref="A24:O24"/>
    <mergeCell ref="N10:N12"/>
    <mergeCell ref="O10:O12"/>
    <mergeCell ref="A15:O15"/>
    <mergeCell ref="A16:O16"/>
    <mergeCell ref="F17:G17"/>
    <mergeCell ref="A17:A19"/>
    <mergeCell ref="B17:B19"/>
    <mergeCell ref="C17:C19"/>
    <mergeCell ref="D17:D19"/>
    <mergeCell ref="E17:E19"/>
    <mergeCell ref="F18:G18"/>
    <mergeCell ref="H17:H19"/>
    <mergeCell ref="I17:I19"/>
    <mergeCell ref="J17:J19"/>
    <mergeCell ref="K17:K19"/>
    <mergeCell ref="L17:L19"/>
    <mergeCell ref="O3:O5"/>
    <mergeCell ref="A8:O8"/>
    <mergeCell ref="A9:O9"/>
    <mergeCell ref="F10:G10"/>
    <mergeCell ref="A10:A12"/>
    <mergeCell ref="B10:B12"/>
    <mergeCell ref="C10:C12"/>
    <mergeCell ref="D10:D12"/>
    <mergeCell ref="E10:E12"/>
    <mergeCell ref="F11:G11"/>
    <mergeCell ref="H10:H12"/>
    <mergeCell ref="I10:I12"/>
    <mergeCell ref="J10:J12"/>
    <mergeCell ref="K10:K12"/>
    <mergeCell ref="L10:L12"/>
    <mergeCell ref="M10:M12"/>
    <mergeCell ref="A1:O1"/>
    <mergeCell ref="A2:O2"/>
    <mergeCell ref="F3:G3"/>
    <mergeCell ref="A3:A5"/>
    <mergeCell ref="B3:B5"/>
    <mergeCell ref="C3:C5"/>
    <mergeCell ref="D3:D5"/>
    <mergeCell ref="E3:E5"/>
    <mergeCell ref="F4:G4"/>
    <mergeCell ref="H3:H5"/>
    <mergeCell ref="I3:I5"/>
    <mergeCell ref="J3:J5"/>
    <mergeCell ref="K3:K5"/>
    <mergeCell ref="L3:L5"/>
    <mergeCell ref="M3:M5"/>
    <mergeCell ref="N3:N5"/>
  </mergeCells>
  <pageMargins left="0.7" right="0.7" top="0.75" bottom="0.75" header="0.3" footer="0.3"/>
  <pageSetup orientation="portrait" horizontalDpi="4294967295" verticalDpi="429496729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N11"/>
  <sheetViews>
    <sheetView workbookViewId="0"/>
  </sheetViews>
  <sheetFormatPr defaultRowHeight="15" x14ac:dyDescent="0.25"/>
  <cols>
    <col min="1" max="1" width="6" customWidth="1"/>
    <col min="2" max="2" width="34" customWidth="1"/>
    <col min="3" max="3" width="16" customWidth="1"/>
    <col min="4" max="5" width="12" customWidth="1"/>
    <col min="6" max="6" width="13" customWidth="1"/>
    <col min="8" max="8" width="12" customWidth="1"/>
    <col min="9" max="10" width="13" customWidth="1"/>
    <col min="11" max="11" width="12" customWidth="1"/>
    <col min="12" max="12" width="20" customWidth="1"/>
    <col min="13" max="13" width="10" customWidth="1"/>
    <col min="14" max="14" width="22" customWidth="1"/>
  </cols>
  <sheetData>
    <row r="1" spans="1:14" ht="17.25" x14ac:dyDescent="0.25">
      <c r="A1" s="11" t="s">
        <v>146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4" ht="15.75" x14ac:dyDescent="0.25">
      <c r="A2" s="13" t="s">
        <v>116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</row>
    <row r="3" spans="1:14" x14ac:dyDescent="0.25">
      <c r="A3" s="14" t="s">
        <v>101</v>
      </c>
      <c r="B3" s="14" t="s">
        <v>8</v>
      </c>
      <c r="C3" s="14" t="s">
        <v>11</v>
      </c>
      <c r="D3" s="14" t="s">
        <v>102</v>
      </c>
      <c r="E3" s="14" t="s">
        <v>141</v>
      </c>
      <c r="F3" s="14"/>
      <c r="G3" s="14" t="s">
        <v>105</v>
      </c>
      <c r="H3" s="14" t="s">
        <v>142</v>
      </c>
      <c r="I3" s="14" t="s">
        <v>143</v>
      </c>
      <c r="J3" s="14" t="s">
        <v>107</v>
      </c>
      <c r="K3" s="14" t="s">
        <v>108</v>
      </c>
      <c r="L3" s="14" t="s">
        <v>109</v>
      </c>
      <c r="M3" s="14" t="s">
        <v>110</v>
      </c>
      <c r="N3" s="14" t="s">
        <v>111</v>
      </c>
    </row>
    <row r="4" spans="1:14" x14ac:dyDescent="0.25">
      <c r="A4" s="14"/>
      <c r="B4" s="14"/>
      <c r="C4" s="14"/>
      <c r="D4" s="14"/>
      <c r="E4" s="16"/>
      <c r="F4" s="16"/>
      <c r="G4" s="14"/>
      <c r="H4" s="14"/>
      <c r="I4" s="14"/>
      <c r="J4" s="14"/>
      <c r="K4" s="14"/>
      <c r="L4" s="14"/>
      <c r="M4" s="14"/>
      <c r="N4" s="14"/>
    </row>
    <row r="5" spans="1:14" ht="22.5" x14ac:dyDescent="0.25">
      <c r="A5" s="14"/>
      <c r="B5" s="14"/>
      <c r="C5" s="14"/>
      <c r="D5" s="14"/>
      <c r="E5" s="5" t="s">
        <v>18</v>
      </c>
      <c r="F5" s="5" t="s">
        <v>144</v>
      </c>
      <c r="G5" s="14"/>
      <c r="H5" s="14"/>
      <c r="I5" s="14"/>
      <c r="J5" s="14"/>
      <c r="K5" s="14"/>
      <c r="L5" s="14"/>
      <c r="M5" s="14"/>
      <c r="N5" s="14"/>
    </row>
    <row r="6" spans="1:14" ht="24" x14ac:dyDescent="0.25">
      <c r="A6" s="2">
        <v>1</v>
      </c>
      <c r="B6" s="3" t="s">
        <v>89</v>
      </c>
      <c r="C6" s="2" t="s">
        <v>28</v>
      </c>
      <c r="D6" s="2">
        <v>57.9</v>
      </c>
      <c r="E6" s="2">
        <v>30</v>
      </c>
      <c r="F6">
        <v>35</v>
      </c>
      <c r="G6" s="2">
        <f>IF(N($H6)=0,"",SUMPRODUCT(($C$6:$C$6=$C6)*($H$6:$H$6&gt;$H6))+1)</f>
        <v>1</v>
      </c>
      <c r="H6" s="2">
        <f>E6*F6</f>
        <v>1050</v>
      </c>
      <c r="I6" s="2">
        <f>IFERROR(54.352941/D6,"")</f>
        <v>0.9387381865284975</v>
      </c>
      <c r="J6" s="2">
        <f>IFERROR(H6*I6,"")</f>
        <v>985.67509585492235</v>
      </c>
      <c r="K6" s="2">
        <f>IF(N($J6)=0,"",SUMPRODUCT(($J$6:$J$6&gt;$J6)*1)+1)</f>
        <v>1</v>
      </c>
      <c r="L6" s="3" t="s">
        <v>117</v>
      </c>
      <c r="M6" s="2">
        <f>IFERROR(CHOOSE(G6,12,9,8,7,6,5,4,3,2,1),"")</f>
        <v>12</v>
      </c>
      <c r="N6" s="3" t="s">
        <v>118</v>
      </c>
    </row>
    <row r="9" spans="1:14" x14ac:dyDescent="0.25">
      <c r="A9" s="15" t="s">
        <v>119</v>
      </c>
      <c r="B9" s="15"/>
      <c r="C9" s="15"/>
      <c r="D9" s="15"/>
      <c r="L9" s="6" t="s">
        <v>120</v>
      </c>
    </row>
    <row r="11" spans="1:14" x14ac:dyDescent="0.25">
      <c r="A11" s="15" t="s">
        <v>121</v>
      </c>
      <c r="B11" s="15"/>
      <c r="C11" s="15"/>
      <c r="D11" s="15"/>
      <c r="L11" s="6" t="s">
        <v>122</v>
      </c>
    </row>
  </sheetData>
  <mergeCells count="18">
    <mergeCell ref="A9:D9"/>
    <mergeCell ref="A11:D11"/>
    <mergeCell ref="A1:N1"/>
    <mergeCell ref="A2:N2"/>
    <mergeCell ref="E3:F3"/>
    <mergeCell ref="A3:A5"/>
    <mergeCell ref="B3:B5"/>
    <mergeCell ref="C3:C5"/>
    <mergeCell ref="D3:D5"/>
    <mergeCell ref="E4:F4"/>
    <mergeCell ref="G3:G5"/>
    <mergeCell ref="H3:H5"/>
    <mergeCell ref="I3:I5"/>
    <mergeCell ref="J3:J5"/>
    <mergeCell ref="K3:K5"/>
    <mergeCell ref="L3:L5"/>
    <mergeCell ref="M3:M5"/>
    <mergeCell ref="N3:N5"/>
  </mergeCells>
  <pageMargins left="0.7" right="0.7" top="0.75" bottom="0.75" header="0.3" footer="0.3"/>
  <pageSetup orientation="portrait" horizontalDpi="4294967295" verticalDpi="429496729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O33"/>
  <sheetViews>
    <sheetView workbookViewId="0"/>
  </sheetViews>
  <sheetFormatPr defaultRowHeight="15" x14ac:dyDescent="0.25"/>
  <cols>
    <col min="1" max="1" width="6" customWidth="1"/>
    <col min="2" max="2" width="34" customWidth="1"/>
    <col min="3" max="3" width="16" customWidth="1"/>
    <col min="4" max="4" width="14" customWidth="1"/>
    <col min="5" max="6" width="12" customWidth="1"/>
    <col min="7" max="7" width="13" customWidth="1"/>
    <col min="9" max="9" width="12" customWidth="1"/>
    <col min="10" max="11" width="13" customWidth="1"/>
    <col min="12" max="12" width="12" customWidth="1"/>
    <col min="13" max="13" width="20" customWidth="1"/>
    <col min="14" max="14" width="10" customWidth="1"/>
    <col min="15" max="15" width="22" customWidth="1"/>
  </cols>
  <sheetData>
    <row r="1" spans="1:15" ht="17.25" x14ac:dyDescent="0.25">
      <c r="A1" s="11" t="s">
        <v>147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</row>
    <row r="2" spans="1:15" ht="15.75" x14ac:dyDescent="0.25">
      <c r="A2" s="13" t="s">
        <v>135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</row>
    <row r="3" spans="1:15" x14ac:dyDescent="0.25">
      <c r="A3" s="14" t="s">
        <v>101</v>
      </c>
      <c r="B3" s="14" t="s">
        <v>8</v>
      </c>
      <c r="C3" s="14" t="s">
        <v>11</v>
      </c>
      <c r="D3" s="14" t="s">
        <v>124</v>
      </c>
      <c r="E3" s="14" t="s">
        <v>102</v>
      </c>
      <c r="F3" s="14" t="s">
        <v>141</v>
      </c>
      <c r="G3" s="14"/>
      <c r="H3" s="14" t="s">
        <v>105</v>
      </c>
      <c r="I3" s="14" t="s">
        <v>142</v>
      </c>
      <c r="J3" s="14" t="s">
        <v>143</v>
      </c>
      <c r="K3" s="14" t="s">
        <v>107</v>
      </c>
      <c r="L3" s="14" t="s">
        <v>108</v>
      </c>
      <c r="M3" s="14" t="s">
        <v>109</v>
      </c>
      <c r="N3" s="14" t="s">
        <v>110</v>
      </c>
      <c r="O3" s="14" t="s">
        <v>111</v>
      </c>
    </row>
    <row r="4" spans="1:15" x14ac:dyDescent="0.25">
      <c r="A4" s="14"/>
      <c r="B4" s="14"/>
      <c r="C4" s="14"/>
      <c r="D4" s="14"/>
      <c r="E4" s="14"/>
      <c r="F4" s="16"/>
      <c r="G4" s="16"/>
      <c r="H4" s="14"/>
      <c r="I4" s="14"/>
      <c r="J4" s="14"/>
      <c r="K4" s="14"/>
      <c r="L4" s="14"/>
      <c r="M4" s="14"/>
      <c r="N4" s="14"/>
      <c r="O4" s="14"/>
    </row>
    <row r="5" spans="1:15" ht="22.5" x14ac:dyDescent="0.25">
      <c r="A5" s="14"/>
      <c r="B5" s="14"/>
      <c r="C5" s="14"/>
      <c r="D5" s="14"/>
      <c r="E5" s="14"/>
      <c r="F5" s="5" t="s">
        <v>18</v>
      </c>
      <c r="G5" s="5" t="s">
        <v>144</v>
      </c>
      <c r="H5" s="14"/>
      <c r="I5" s="14"/>
      <c r="J5" s="14"/>
      <c r="K5" s="14"/>
      <c r="L5" s="14"/>
      <c r="M5" s="14"/>
      <c r="N5" s="14"/>
      <c r="O5" s="14"/>
    </row>
    <row r="6" spans="1:15" x14ac:dyDescent="0.25">
      <c r="A6" s="2">
        <v>1</v>
      </c>
      <c r="B6" s="3" t="s">
        <v>84</v>
      </c>
      <c r="C6" s="2" t="s">
        <v>28</v>
      </c>
      <c r="D6" s="2" t="s">
        <v>135</v>
      </c>
      <c r="E6" s="2">
        <v>59.1</v>
      </c>
      <c r="F6" s="2">
        <v>55</v>
      </c>
      <c r="G6">
        <v>29</v>
      </c>
      <c r="H6" s="2">
        <f>IF(N($I6)=0,"",SUMPRODUCT(($C$6:$C$7=$C6)*($I$6:$I$7&gt;$I6))+1)</f>
        <v>1</v>
      </c>
      <c r="I6" s="2">
        <f>F6*G6</f>
        <v>1595</v>
      </c>
      <c r="J6" s="2">
        <f>IFERROR(54.352941/E6,"")</f>
        <v>0.91967751269035536</v>
      </c>
      <c r="K6" s="2">
        <f>IFERROR(I6*J6,"")</f>
        <v>1466.8856327411168</v>
      </c>
      <c r="L6" s="2">
        <f>IF(N($K6)=0,"",SUMPRODUCT(($K$6:$K$7&gt;$K6)*1)+1)</f>
        <v>2</v>
      </c>
      <c r="M6" s="3" t="s">
        <v>128</v>
      </c>
      <c r="N6" s="2">
        <f>IFERROR(CHOOSE(H6,12,9,8,7,6,5,4,3,2,1),"")</f>
        <v>12</v>
      </c>
      <c r="O6" s="3" t="s">
        <v>129</v>
      </c>
    </row>
    <row r="7" spans="1:15" x14ac:dyDescent="0.25">
      <c r="A7" s="2">
        <v>2</v>
      </c>
      <c r="B7" s="3" t="s">
        <v>85</v>
      </c>
      <c r="C7" s="2" t="s">
        <v>51</v>
      </c>
      <c r="D7" s="2" t="s">
        <v>135</v>
      </c>
      <c r="E7" s="2">
        <v>65.849999999999994</v>
      </c>
      <c r="F7" s="2">
        <v>55</v>
      </c>
      <c r="G7">
        <v>81</v>
      </c>
      <c r="H7" s="2">
        <f>IF(N($I7)=0,"",SUMPRODUCT(($C$6:$C$7=$C7)*($I$6:$I$7&gt;$I7))+1)</f>
        <v>1</v>
      </c>
      <c r="I7" s="2">
        <f>F7*G7</f>
        <v>4455</v>
      </c>
      <c r="J7" s="2">
        <f>IFERROR(57.75/E7,"")</f>
        <v>0.87699316628701607</v>
      </c>
      <c r="K7" s="2">
        <f>IFERROR(I7*J7,"")</f>
        <v>3907.0045558086567</v>
      </c>
      <c r="L7" s="2">
        <f>IF(N($K7)=0,"",SUMPRODUCT(($K$6:$K$7&gt;$K7)*1)+1)</f>
        <v>1</v>
      </c>
      <c r="M7" s="3" t="s">
        <v>128</v>
      </c>
      <c r="N7" s="2">
        <f>IFERROR(CHOOSE(H7,12,9,8,7,6,5,4,3,2,1),"")</f>
        <v>12</v>
      </c>
      <c r="O7" s="3" t="s">
        <v>129</v>
      </c>
    </row>
    <row r="9" spans="1:15" ht="17.25" x14ac:dyDescent="0.25">
      <c r="A9" s="11" t="s">
        <v>147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</row>
    <row r="10" spans="1:15" ht="15.75" x14ac:dyDescent="0.25">
      <c r="A10" s="13" t="s">
        <v>116</v>
      </c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</row>
    <row r="11" spans="1:15" x14ac:dyDescent="0.25">
      <c r="A11" s="14" t="s">
        <v>101</v>
      </c>
      <c r="B11" s="14" t="s">
        <v>8</v>
      </c>
      <c r="C11" s="14" t="s">
        <v>11</v>
      </c>
      <c r="D11" s="14" t="s">
        <v>124</v>
      </c>
      <c r="E11" s="14" t="s">
        <v>102</v>
      </c>
      <c r="F11" s="14" t="s">
        <v>141</v>
      </c>
      <c r="G11" s="14"/>
      <c r="H11" s="14" t="s">
        <v>105</v>
      </c>
      <c r="I11" s="14" t="s">
        <v>142</v>
      </c>
      <c r="J11" s="14" t="s">
        <v>143</v>
      </c>
      <c r="K11" s="14" t="s">
        <v>107</v>
      </c>
      <c r="L11" s="14" t="s">
        <v>108</v>
      </c>
      <c r="M11" s="14" t="s">
        <v>109</v>
      </c>
      <c r="N11" s="14" t="s">
        <v>110</v>
      </c>
      <c r="O11" s="14" t="s">
        <v>111</v>
      </c>
    </row>
    <row r="12" spans="1:15" x14ac:dyDescent="0.25">
      <c r="A12" s="14"/>
      <c r="B12" s="14"/>
      <c r="C12" s="14"/>
      <c r="D12" s="14"/>
      <c r="E12" s="14"/>
      <c r="F12" s="16"/>
      <c r="G12" s="16"/>
      <c r="H12" s="14"/>
      <c r="I12" s="14"/>
      <c r="J12" s="14"/>
      <c r="K12" s="14"/>
      <c r="L12" s="14"/>
      <c r="M12" s="14"/>
      <c r="N12" s="14"/>
      <c r="O12" s="14"/>
    </row>
    <row r="13" spans="1:15" ht="22.5" x14ac:dyDescent="0.25">
      <c r="A13" s="14"/>
      <c r="B13" s="14"/>
      <c r="C13" s="14"/>
      <c r="D13" s="14"/>
      <c r="E13" s="14"/>
      <c r="F13" s="5" t="s">
        <v>18</v>
      </c>
      <c r="G13" s="5" t="s">
        <v>144</v>
      </c>
      <c r="H13" s="14"/>
      <c r="I13" s="14"/>
      <c r="J13" s="14"/>
      <c r="K13" s="14"/>
      <c r="L13" s="14"/>
      <c r="M13" s="14"/>
      <c r="N13" s="14"/>
      <c r="O13" s="14"/>
    </row>
    <row r="14" spans="1:15" x14ac:dyDescent="0.25">
      <c r="A14" s="2">
        <v>1</v>
      </c>
      <c r="B14" s="3" t="s">
        <v>87</v>
      </c>
      <c r="C14" s="2" t="s">
        <v>60</v>
      </c>
      <c r="D14" s="2" t="s">
        <v>131</v>
      </c>
      <c r="E14" s="2">
        <v>52.8</v>
      </c>
      <c r="F14" s="2">
        <v>55</v>
      </c>
      <c r="G14">
        <v>36</v>
      </c>
      <c r="H14" s="2">
        <f t="shared" ref="H14:H19" si="0">IF(N($I14)=0,"",SUMPRODUCT(($C$14:$C$19=$C14)*($I$14:$I$19&gt;$I14))+1)</f>
        <v>1</v>
      </c>
      <c r="I14" s="2">
        <f t="shared" ref="I14:I19" si="1">F14*G14</f>
        <v>1980</v>
      </c>
      <c r="J14" s="2">
        <f>IFERROR(51.333333/E14,"")</f>
        <v>0.97222221590909097</v>
      </c>
      <c r="K14" s="2">
        <f t="shared" ref="K14:K19" si="2">IFERROR(I14*J14,"")</f>
        <v>1924.9999875000001</v>
      </c>
      <c r="L14" s="2">
        <f t="shared" ref="L14:L19" si="3">IF(N($K14)=0,"",SUMPRODUCT(($K$14:$K$19&gt;$K14)*1)+1)</f>
        <v>6</v>
      </c>
      <c r="M14" s="3" t="s">
        <v>128</v>
      </c>
      <c r="N14" s="2">
        <f t="shared" ref="N14:N19" si="4">IFERROR(CHOOSE(H14,12,9,8,7,6,5,4,3,2,1),"")</f>
        <v>12</v>
      </c>
      <c r="O14" s="3" t="s">
        <v>129</v>
      </c>
    </row>
    <row r="15" spans="1:15" ht="24" x14ac:dyDescent="0.25">
      <c r="A15" s="2">
        <v>2</v>
      </c>
      <c r="B15" s="3" t="s">
        <v>92</v>
      </c>
      <c r="C15" s="2" t="s">
        <v>28</v>
      </c>
      <c r="D15" s="2" t="s">
        <v>131</v>
      </c>
      <c r="E15" s="2">
        <v>60</v>
      </c>
      <c r="F15" s="2">
        <v>55</v>
      </c>
      <c r="G15">
        <v>287</v>
      </c>
      <c r="H15" s="2">
        <f t="shared" si="0"/>
        <v>1</v>
      </c>
      <c r="I15" s="2">
        <f t="shared" si="1"/>
        <v>15785</v>
      </c>
      <c r="J15" s="2">
        <f>IFERROR(54.352941/E15,"")</f>
        <v>0.90588235000000006</v>
      </c>
      <c r="K15" s="2">
        <f t="shared" si="2"/>
        <v>14299.352894750002</v>
      </c>
      <c r="L15" s="2">
        <f t="shared" si="3"/>
        <v>1</v>
      </c>
      <c r="M15" s="3" t="s">
        <v>133</v>
      </c>
      <c r="N15" s="2">
        <f t="shared" si="4"/>
        <v>12</v>
      </c>
      <c r="O15" s="3" t="s">
        <v>137</v>
      </c>
    </row>
    <row r="16" spans="1:15" x14ac:dyDescent="0.25">
      <c r="A16" s="2">
        <v>3</v>
      </c>
      <c r="B16" s="3" t="s">
        <v>93</v>
      </c>
      <c r="C16" s="2" t="s">
        <v>28</v>
      </c>
      <c r="D16" s="2" t="s">
        <v>131</v>
      </c>
      <c r="E16" s="2">
        <v>58.8</v>
      </c>
      <c r="F16" s="2">
        <v>55</v>
      </c>
      <c r="G16">
        <v>89</v>
      </c>
      <c r="H16" s="2">
        <f t="shared" si="0"/>
        <v>2</v>
      </c>
      <c r="I16" s="2">
        <f t="shared" si="1"/>
        <v>4895</v>
      </c>
      <c r="J16" s="2">
        <f>IFERROR(54.352941/E16,"")</f>
        <v>0.9243697448979592</v>
      </c>
      <c r="K16" s="2">
        <f t="shared" si="2"/>
        <v>4524.7899012755106</v>
      </c>
      <c r="L16" s="2">
        <f t="shared" si="3"/>
        <v>4</v>
      </c>
      <c r="M16" s="3" t="s">
        <v>128</v>
      </c>
      <c r="N16" s="2">
        <f t="shared" si="4"/>
        <v>9</v>
      </c>
      <c r="O16" s="3" t="s">
        <v>129</v>
      </c>
    </row>
    <row r="17" spans="1:15" ht="24" x14ac:dyDescent="0.25">
      <c r="A17" s="2">
        <v>4</v>
      </c>
      <c r="B17" s="3" t="s">
        <v>94</v>
      </c>
      <c r="C17" s="2" t="s">
        <v>51</v>
      </c>
      <c r="D17" s="2" t="s">
        <v>131</v>
      </c>
      <c r="E17" s="2">
        <v>61</v>
      </c>
      <c r="F17" s="2">
        <v>55</v>
      </c>
      <c r="G17">
        <v>132</v>
      </c>
      <c r="H17" s="2">
        <f t="shared" si="0"/>
        <v>1</v>
      </c>
      <c r="I17" s="2">
        <f t="shared" si="1"/>
        <v>7260</v>
      </c>
      <c r="J17" s="2">
        <f>IFERROR(57.75/E17,"")</f>
        <v>0.94672131147540983</v>
      </c>
      <c r="K17" s="2">
        <f t="shared" si="2"/>
        <v>6873.1967213114758</v>
      </c>
      <c r="L17" s="2">
        <f t="shared" si="3"/>
        <v>2</v>
      </c>
      <c r="M17" s="3" t="s">
        <v>133</v>
      </c>
      <c r="N17" s="2">
        <f t="shared" si="4"/>
        <v>12</v>
      </c>
      <c r="O17" s="3" t="s">
        <v>137</v>
      </c>
    </row>
    <row r="18" spans="1:15" ht="24" x14ac:dyDescent="0.25">
      <c r="A18" s="2">
        <v>5</v>
      </c>
      <c r="B18" s="3" t="s">
        <v>95</v>
      </c>
      <c r="C18" s="2" t="s">
        <v>51</v>
      </c>
      <c r="D18" s="2" t="s">
        <v>131</v>
      </c>
      <c r="E18" s="2">
        <v>64</v>
      </c>
      <c r="F18" s="2">
        <v>55</v>
      </c>
      <c r="G18">
        <v>130</v>
      </c>
      <c r="H18" s="2">
        <f t="shared" si="0"/>
        <v>2</v>
      </c>
      <c r="I18" s="2">
        <f t="shared" si="1"/>
        <v>7150</v>
      </c>
      <c r="J18" s="2">
        <f>IFERROR(57.75/E18,"")</f>
        <v>0.90234375</v>
      </c>
      <c r="K18" s="2">
        <f t="shared" si="2"/>
        <v>6451.7578125</v>
      </c>
      <c r="L18" s="2">
        <f t="shared" si="3"/>
        <v>3</v>
      </c>
      <c r="M18" s="3" t="s">
        <v>133</v>
      </c>
      <c r="N18" s="2">
        <f t="shared" si="4"/>
        <v>9</v>
      </c>
      <c r="O18" s="3" t="s">
        <v>137</v>
      </c>
    </row>
    <row r="19" spans="1:15" x14ac:dyDescent="0.25">
      <c r="A19" s="2">
        <v>6</v>
      </c>
      <c r="B19" s="3" t="s">
        <v>88</v>
      </c>
      <c r="C19" s="2" t="s">
        <v>53</v>
      </c>
      <c r="D19" s="2" t="s">
        <v>131</v>
      </c>
      <c r="E19" s="2">
        <v>81.25</v>
      </c>
      <c r="F19" s="2">
        <v>55</v>
      </c>
      <c r="G19">
        <v>70</v>
      </c>
      <c r="H19" s="2">
        <f t="shared" si="0"/>
        <v>1</v>
      </c>
      <c r="I19" s="2">
        <f t="shared" si="1"/>
        <v>3850</v>
      </c>
      <c r="J19" s="2">
        <f>IFERROR(66/E19,"")</f>
        <v>0.81230769230769229</v>
      </c>
      <c r="K19" s="2">
        <f t="shared" si="2"/>
        <v>3127.3846153846152</v>
      </c>
      <c r="L19" s="2">
        <f t="shared" si="3"/>
        <v>5</v>
      </c>
      <c r="M19" s="3" t="s">
        <v>128</v>
      </c>
      <c r="N19" s="2">
        <f t="shared" si="4"/>
        <v>12</v>
      </c>
      <c r="O19" s="3" t="s">
        <v>129</v>
      </c>
    </row>
    <row r="21" spans="1:15" ht="17.25" x14ac:dyDescent="0.25">
      <c r="A21" s="11" t="s">
        <v>148</v>
      </c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spans="1:15" ht="15.75" x14ac:dyDescent="0.25">
      <c r="A22" s="13" t="s">
        <v>116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</row>
    <row r="23" spans="1:15" x14ac:dyDescent="0.25">
      <c r="A23" s="14" t="s">
        <v>101</v>
      </c>
      <c r="B23" s="14" t="s">
        <v>8</v>
      </c>
      <c r="C23" s="14" t="s">
        <v>11</v>
      </c>
      <c r="D23" s="14" t="s">
        <v>124</v>
      </c>
      <c r="E23" s="14" t="s">
        <v>102</v>
      </c>
      <c r="F23" s="14" t="s">
        <v>141</v>
      </c>
      <c r="G23" s="14"/>
      <c r="H23" s="14" t="s">
        <v>105</v>
      </c>
      <c r="I23" s="14" t="s">
        <v>142</v>
      </c>
      <c r="J23" s="14" t="s">
        <v>143</v>
      </c>
      <c r="K23" s="14" t="s">
        <v>107</v>
      </c>
      <c r="L23" s="14" t="s">
        <v>108</v>
      </c>
      <c r="M23" s="14" t="s">
        <v>109</v>
      </c>
      <c r="N23" s="14" t="s">
        <v>110</v>
      </c>
      <c r="O23" s="14" t="s">
        <v>111</v>
      </c>
    </row>
    <row r="24" spans="1:15" x14ac:dyDescent="0.25">
      <c r="A24" s="14"/>
      <c r="B24" s="14"/>
      <c r="C24" s="14"/>
      <c r="D24" s="14"/>
      <c r="E24" s="14"/>
      <c r="F24" s="16"/>
      <c r="G24" s="16"/>
      <c r="H24" s="14"/>
      <c r="I24" s="14"/>
      <c r="J24" s="14"/>
      <c r="K24" s="14"/>
      <c r="L24" s="14"/>
      <c r="M24" s="14"/>
      <c r="N24" s="14"/>
      <c r="O24" s="14"/>
    </row>
    <row r="25" spans="1:15" ht="22.5" x14ac:dyDescent="0.25">
      <c r="A25" s="14"/>
      <c r="B25" s="14"/>
      <c r="C25" s="14"/>
      <c r="D25" s="14"/>
      <c r="E25" s="14"/>
      <c r="F25" s="5" t="s">
        <v>18</v>
      </c>
      <c r="G25" s="5" t="s">
        <v>144</v>
      </c>
      <c r="H25" s="14"/>
      <c r="I25" s="14"/>
      <c r="J25" s="14"/>
      <c r="K25" s="14"/>
      <c r="L25" s="14"/>
      <c r="M25" s="14"/>
      <c r="N25" s="14"/>
      <c r="O25" s="14"/>
    </row>
    <row r="26" spans="1:15" ht="24" x14ac:dyDescent="0.25">
      <c r="A26" s="2">
        <v>1</v>
      </c>
      <c r="B26" s="3" t="s">
        <v>96</v>
      </c>
      <c r="C26" s="2" t="s">
        <v>28</v>
      </c>
      <c r="D26" s="2" t="s">
        <v>131</v>
      </c>
      <c r="E26" s="2">
        <v>59.5</v>
      </c>
      <c r="F26" s="2">
        <v>75</v>
      </c>
      <c r="G26">
        <v>52</v>
      </c>
      <c r="H26" s="2">
        <f>IF(N($I26)=0,"",SUMPRODUCT(($C$26:$C$27=$C26)*($I$26:$I$27&gt;$I26))+1)</f>
        <v>1</v>
      </c>
      <c r="I26" s="2">
        <f>F26*G26</f>
        <v>3900</v>
      </c>
      <c r="J26" s="2">
        <f>IFERROR(54.352941/E26,"")</f>
        <v>0.91349480672268912</v>
      </c>
      <c r="K26" s="2">
        <f>IFERROR(I26*J26,"")</f>
        <v>3562.6297462184875</v>
      </c>
      <c r="L26" s="2">
        <f>IF(N($K26)=0,"",SUMPRODUCT(($K$26:$K$27&gt;$K26)*1)+1)</f>
        <v>1</v>
      </c>
      <c r="M26" s="3" t="s">
        <v>117</v>
      </c>
      <c r="N26" s="2">
        <f>IFERROR(CHOOSE(H26,12,9,8,7,6,5,4,3,2,1),"")</f>
        <v>12</v>
      </c>
      <c r="O26" s="3" t="s">
        <v>118</v>
      </c>
    </row>
    <row r="27" spans="1:15" x14ac:dyDescent="0.25">
      <c r="A27" s="2">
        <v>2</v>
      </c>
      <c r="B27" s="3" t="s">
        <v>97</v>
      </c>
      <c r="C27" s="2" t="s">
        <v>51</v>
      </c>
      <c r="D27" s="2" t="s">
        <v>131</v>
      </c>
      <c r="E27" s="2">
        <v>65.900000000000006</v>
      </c>
      <c r="F27" s="2">
        <v>75</v>
      </c>
      <c r="G27">
        <v>44</v>
      </c>
      <c r="H27" s="2">
        <f>IF(N($I27)=0,"",SUMPRODUCT(($C$26:$C$27=$C27)*($I$26:$I$27&gt;$I27))+1)</f>
        <v>1</v>
      </c>
      <c r="I27" s="2">
        <f>F27*G27</f>
        <v>3300</v>
      </c>
      <c r="J27" s="2">
        <f>IFERROR(57.75/E27,"")</f>
        <v>0.87632776934749612</v>
      </c>
      <c r="K27" s="2">
        <f>IFERROR(I27*J27,"")</f>
        <v>2891.8816388467371</v>
      </c>
      <c r="L27" s="2">
        <f>IF(N($K27)=0,"",SUMPRODUCT(($K$26:$K$27&gt;$K27)*1)+1)</f>
        <v>2</v>
      </c>
      <c r="M27" s="3" t="s">
        <v>128</v>
      </c>
      <c r="N27" s="2">
        <f>IFERROR(CHOOSE(H27,12,9,8,7,6,5,4,3,2,1),"")</f>
        <v>12</v>
      </c>
      <c r="O27" s="3" t="s">
        <v>129</v>
      </c>
    </row>
    <row r="29" spans="1:15" x14ac:dyDescent="0.25">
      <c r="A29" s="17" t="s">
        <v>145</v>
      </c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</row>
    <row r="31" spans="1:15" x14ac:dyDescent="0.25">
      <c r="A31" s="15" t="s">
        <v>119</v>
      </c>
      <c r="B31" s="15"/>
      <c r="C31" s="15"/>
      <c r="D31" s="15"/>
      <c r="L31" s="6" t="s">
        <v>120</v>
      </c>
    </row>
    <row r="33" spans="1:12" x14ac:dyDescent="0.25">
      <c r="A33" s="15" t="s">
        <v>121</v>
      </c>
      <c r="B33" s="15"/>
      <c r="C33" s="15"/>
      <c r="D33" s="15"/>
      <c r="L33" s="6" t="s">
        <v>122</v>
      </c>
    </row>
  </sheetData>
  <mergeCells count="54">
    <mergeCell ref="A33:D33"/>
    <mergeCell ref="M23:M25"/>
    <mergeCell ref="N23:N25"/>
    <mergeCell ref="O23:O25"/>
    <mergeCell ref="A29:O29"/>
    <mergeCell ref="A31:D31"/>
    <mergeCell ref="N11:N13"/>
    <mergeCell ref="O11:O13"/>
    <mergeCell ref="A21:O21"/>
    <mergeCell ref="A22:O22"/>
    <mergeCell ref="F23:G23"/>
    <mergeCell ref="A23:A25"/>
    <mergeCell ref="B23:B25"/>
    <mergeCell ref="C23:C25"/>
    <mergeCell ref="D23:D25"/>
    <mergeCell ref="E23:E25"/>
    <mergeCell ref="F24:G24"/>
    <mergeCell ref="H23:H25"/>
    <mergeCell ref="I23:I25"/>
    <mergeCell ref="J23:J25"/>
    <mergeCell ref="K23:K25"/>
    <mergeCell ref="L23:L25"/>
    <mergeCell ref="O3:O5"/>
    <mergeCell ref="A9:O9"/>
    <mergeCell ref="A10:O10"/>
    <mergeCell ref="F11:G11"/>
    <mergeCell ref="A11:A13"/>
    <mergeCell ref="B11:B13"/>
    <mergeCell ref="C11:C13"/>
    <mergeCell ref="D11:D13"/>
    <mergeCell ref="E11:E13"/>
    <mergeCell ref="F12:G12"/>
    <mergeCell ref="H11:H13"/>
    <mergeCell ref="I11:I13"/>
    <mergeCell ref="J11:J13"/>
    <mergeCell ref="K11:K13"/>
    <mergeCell ref="L11:L13"/>
    <mergeCell ref="M11:M13"/>
    <mergeCell ref="A1:O1"/>
    <mergeCell ref="A2:O2"/>
    <mergeCell ref="F3:G3"/>
    <mergeCell ref="A3:A5"/>
    <mergeCell ref="B3:B5"/>
    <mergeCell ref="C3:C5"/>
    <mergeCell ref="D3:D5"/>
    <mergeCell ref="E3:E5"/>
    <mergeCell ref="F4:G4"/>
    <mergeCell ref="H3:H5"/>
    <mergeCell ref="I3:I5"/>
    <mergeCell ref="J3:J5"/>
    <mergeCell ref="K3:K5"/>
    <mergeCell ref="L3:L5"/>
    <mergeCell ref="M3:M5"/>
    <mergeCell ref="N3:N5"/>
  </mergeCells>
  <pageMargins left="0.7" right="0.7" top="0.75" bottom="0.75" header="0.3" footer="0.3"/>
  <pageSetup orientation="portrait" horizontalDpi="4294967295" verticalDpi="429496729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N26"/>
  <sheetViews>
    <sheetView workbookViewId="0"/>
  </sheetViews>
  <sheetFormatPr defaultRowHeight="15" x14ac:dyDescent="0.25"/>
  <cols>
    <col min="1" max="1" width="6" customWidth="1"/>
    <col min="2" max="2" width="34" customWidth="1"/>
    <col min="3" max="3" width="16" customWidth="1"/>
    <col min="4" max="5" width="12" customWidth="1"/>
    <col min="6" max="6" width="13" customWidth="1"/>
    <col min="8" max="8" width="12" customWidth="1"/>
    <col min="9" max="10" width="13" customWidth="1"/>
    <col min="11" max="11" width="12" customWidth="1"/>
    <col min="12" max="12" width="20" customWidth="1"/>
    <col min="13" max="13" width="10" customWidth="1"/>
    <col min="14" max="14" width="22" customWidth="1"/>
  </cols>
  <sheetData>
    <row r="1" spans="1:14" ht="17.25" x14ac:dyDescent="0.25">
      <c r="A1" s="11" t="s">
        <v>149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4" ht="15.75" x14ac:dyDescent="0.25">
      <c r="A2" s="13" t="s">
        <v>116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</row>
    <row r="3" spans="1:14" x14ac:dyDescent="0.25">
      <c r="A3" s="14" t="s">
        <v>101</v>
      </c>
      <c r="B3" s="14" t="s">
        <v>8</v>
      </c>
      <c r="C3" s="14" t="s">
        <v>11</v>
      </c>
      <c r="D3" s="14" t="s">
        <v>102</v>
      </c>
      <c r="E3" s="14" t="s">
        <v>141</v>
      </c>
      <c r="F3" s="14"/>
      <c r="G3" s="14" t="s">
        <v>105</v>
      </c>
      <c r="H3" s="14" t="s">
        <v>142</v>
      </c>
      <c r="I3" s="14" t="s">
        <v>143</v>
      </c>
      <c r="J3" s="14" t="s">
        <v>107</v>
      </c>
      <c r="K3" s="14" t="s">
        <v>108</v>
      </c>
      <c r="L3" s="14" t="s">
        <v>109</v>
      </c>
      <c r="M3" s="14" t="s">
        <v>110</v>
      </c>
      <c r="N3" s="14" t="s">
        <v>111</v>
      </c>
    </row>
    <row r="4" spans="1:14" x14ac:dyDescent="0.25">
      <c r="A4" s="14"/>
      <c r="B4" s="14"/>
      <c r="C4" s="14"/>
      <c r="D4" s="14"/>
      <c r="E4" s="16"/>
      <c r="F4" s="16"/>
      <c r="G4" s="14"/>
      <c r="H4" s="14"/>
      <c r="I4" s="14"/>
      <c r="J4" s="14"/>
      <c r="K4" s="14"/>
      <c r="L4" s="14"/>
      <c r="M4" s="14"/>
      <c r="N4" s="14"/>
    </row>
    <row r="5" spans="1:14" ht="22.5" x14ac:dyDescent="0.25">
      <c r="A5" s="14"/>
      <c r="B5" s="14"/>
      <c r="C5" s="14"/>
      <c r="D5" s="14"/>
      <c r="E5" s="5" t="s">
        <v>18</v>
      </c>
      <c r="F5" s="5" t="s">
        <v>144</v>
      </c>
      <c r="G5" s="14"/>
      <c r="H5" s="14"/>
      <c r="I5" s="14"/>
      <c r="J5" s="14"/>
      <c r="K5" s="14"/>
      <c r="L5" s="14"/>
      <c r="M5" s="14"/>
      <c r="N5" s="14"/>
    </row>
    <row r="6" spans="1:14" ht="24" x14ac:dyDescent="0.25">
      <c r="A6" s="2">
        <v>1</v>
      </c>
      <c r="B6" s="3" t="s">
        <v>98</v>
      </c>
      <c r="C6" s="2" t="s">
        <v>60</v>
      </c>
      <c r="D6" s="2">
        <v>54.7</v>
      </c>
      <c r="E6" s="2">
        <v>55</v>
      </c>
      <c r="F6">
        <v>65</v>
      </c>
      <c r="G6" s="2">
        <f>IF(N($H6)=0,"",SUMPRODUCT(($C$6:$C$6=$C6)*($H$6:$H$6&gt;$H6))+1)</f>
        <v>1</v>
      </c>
      <c r="H6" s="2">
        <f>E6*F6</f>
        <v>3575</v>
      </c>
      <c r="I6" s="2">
        <f>IFERROR(51.333333/D6,"")</f>
        <v>0.93845215722120656</v>
      </c>
      <c r="J6" s="2">
        <f>IFERROR(H6*I6,"")</f>
        <v>3354.9664620658136</v>
      </c>
      <c r="K6" s="2">
        <f>IF(N($J6)=0,"",SUMPRODUCT(($J$6:$J$6&gt;$J6)*1)+1)</f>
        <v>1</v>
      </c>
      <c r="L6" s="3" t="s">
        <v>133</v>
      </c>
      <c r="M6" s="2">
        <f>IFERROR(CHOOSE(G6,12,9,8,7,6,5,4,3,2,1),"")</f>
        <v>12</v>
      </c>
      <c r="N6" s="3" t="s">
        <v>137</v>
      </c>
    </row>
    <row r="8" spans="1:14" ht="17.25" x14ac:dyDescent="0.25">
      <c r="A8" s="11" t="s">
        <v>150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</row>
    <row r="9" spans="1:14" ht="15.75" x14ac:dyDescent="0.25">
      <c r="A9" s="13" t="s">
        <v>116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</row>
    <row r="10" spans="1:14" x14ac:dyDescent="0.25">
      <c r="A10" s="14" t="s">
        <v>101</v>
      </c>
      <c r="B10" s="14" t="s">
        <v>8</v>
      </c>
      <c r="C10" s="14" t="s">
        <v>11</v>
      </c>
      <c r="D10" s="14" t="s">
        <v>102</v>
      </c>
      <c r="E10" s="14" t="s">
        <v>141</v>
      </c>
      <c r="F10" s="14"/>
      <c r="G10" s="14" t="s">
        <v>105</v>
      </c>
      <c r="H10" s="14" t="s">
        <v>142</v>
      </c>
      <c r="I10" s="14" t="s">
        <v>143</v>
      </c>
      <c r="J10" s="14" t="s">
        <v>107</v>
      </c>
      <c r="K10" s="14" t="s">
        <v>108</v>
      </c>
      <c r="L10" s="14" t="s">
        <v>109</v>
      </c>
      <c r="M10" s="14" t="s">
        <v>110</v>
      </c>
      <c r="N10" s="14" t="s">
        <v>111</v>
      </c>
    </row>
    <row r="11" spans="1:14" x14ac:dyDescent="0.25">
      <c r="A11" s="14"/>
      <c r="B11" s="14"/>
      <c r="C11" s="14"/>
      <c r="D11" s="14"/>
      <c r="E11" s="16"/>
      <c r="F11" s="16"/>
      <c r="G11" s="14"/>
      <c r="H11" s="14"/>
      <c r="I11" s="14"/>
      <c r="J11" s="14"/>
      <c r="K11" s="14"/>
      <c r="L11" s="14"/>
      <c r="M11" s="14"/>
      <c r="N11" s="14"/>
    </row>
    <row r="12" spans="1:14" ht="22.5" x14ac:dyDescent="0.25">
      <c r="A12" s="14"/>
      <c r="B12" s="14"/>
      <c r="C12" s="14"/>
      <c r="D12" s="14"/>
      <c r="E12" s="5" t="s">
        <v>18</v>
      </c>
      <c r="F12" s="5" t="s">
        <v>144</v>
      </c>
      <c r="G12" s="14"/>
      <c r="H12" s="14"/>
      <c r="I12" s="14"/>
      <c r="J12" s="14"/>
      <c r="K12" s="14"/>
      <c r="L12" s="14"/>
      <c r="M12" s="14"/>
      <c r="N12" s="14"/>
    </row>
    <row r="13" spans="1:14" ht="24" x14ac:dyDescent="0.25">
      <c r="A13" s="2">
        <v>1</v>
      </c>
      <c r="B13" s="3" t="s">
        <v>89</v>
      </c>
      <c r="C13" s="2" t="s">
        <v>28</v>
      </c>
      <c r="D13" s="2">
        <v>57.9</v>
      </c>
      <c r="E13" s="2">
        <v>60</v>
      </c>
      <c r="F13">
        <v>121</v>
      </c>
      <c r="G13" s="2">
        <f>IF(N($H13)=0,"",SUMPRODUCT(($C$13:$C$14=$C13)*($H$13:$H$14&gt;$H13))+1)</f>
        <v>1</v>
      </c>
      <c r="H13" s="2">
        <f>E13*F13</f>
        <v>7260</v>
      </c>
      <c r="I13" s="2">
        <f>IFERROR(54.352941/D13,"")</f>
        <v>0.9387381865284975</v>
      </c>
      <c r="J13" s="2">
        <f>IFERROR(H13*I13,"")</f>
        <v>6815.2392341968916</v>
      </c>
      <c r="K13" s="2">
        <f>IF(N($J13)=0,"",SUMPRODUCT(($J$13:$J$14&gt;$J13)*1)+1)</f>
        <v>1</v>
      </c>
      <c r="L13" s="3" t="s">
        <v>117</v>
      </c>
      <c r="M13" s="2">
        <f>IFERROR(CHOOSE(G13,12,9,8,7,6,5,4,3,2,1),"")</f>
        <v>12</v>
      </c>
      <c r="N13" s="3" t="s">
        <v>118</v>
      </c>
    </row>
    <row r="14" spans="1:14" ht="24" x14ac:dyDescent="0.25">
      <c r="A14" s="2">
        <v>2</v>
      </c>
      <c r="B14" s="3" t="s">
        <v>27</v>
      </c>
      <c r="C14" s="2" t="s">
        <v>28</v>
      </c>
      <c r="D14" s="2">
        <v>58.3</v>
      </c>
      <c r="E14" s="2">
        <v>60</v>
      </c>
      <c r="F14">
        <v>42</v>
      </c>
      <c r="G14" s="2">
        <f>IF(N($H14)=0,"",SUMPRODUCT(($C$13:$C$14=$C14)*($H$13:$H$14&gt;$H14))+1)</f>
        <v>2</v>
      </c>
      <c r="H14" s="2">
        <f>E14*F14</f>
        <v>2520</v>
      </c>
      <c r="I14" s="2">
        <f>IFERROR(54.352941/D14,"")</f>
        <v>0.93229744425385941</v>
      </c>
      <c r="J14" s="2">
        <f>IFERROR(H14*I14,"")</f>
        <v>2349.3895595197259</v>
      </c>
      <c r="K14" s="2">
        <f>IF(N($J14)=0,"",SUMPRODUCT(($J$13:$J$14&gt;$J14)*1)+1)</f>
        <v>2</v>
      </c>
      <c r="L14" s="3" t="s">
        <v>117</v>
      </c>
      <c r="M14" s="2">
        <f>IFERROR(CHOOSE(G14,12,9,8,7,6,5,4,3,2,1),"")</f>
        <v>9</v>
      </c>
      <c r="N14" s="3" t="s">
        <v>118</v>
      </c>
    </row>
    <row r="16" spans="1:14" ht="17.25" x14ac:dyDescent="0.25">
      <c r="A16" s="11" t="s">
        <v>151</v>
      </c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</row>
    <row r="17" spans="1:14" ht="15.75" x14ac:dyDescent="0.25">
      <c r="A17" s="13" t="s">
        <v>116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</row>
    <row r="18" spans="1:14" x14ac:dyDescent="0.25">
      <c r="A18" s="14" t="s">
        <v>101</v>
      </c>
      <c r="B18" s="14" t="s">
        <v>8</v>
      </c>
      <c r="C18" s="14" t="s">
        <v>11</v>
      </c>
      <c r="D18" s="14" t="s">
        <v>102</v>
      </c>
      <c r="E18" s="14" t="s">
        <v>141</v>
      </c>
      <c r="F18" s="14"/>
      <c r="G18" s="14" t="s">
        <v>105</v>
      </c>
      <c r="H18" s="14" t="s">
        <v>142</v>
      </c>
      <c r="I18" s="14" t="s">
        <v>143</v>
      </c>
      <c r="J18" s="14" t="s">
        <v>107</v>
      </c>
      <c r="K18" s="14" t="s">
        <v>108</v>
      </c>
      <c r="L18" s="14" t="s">
        <v>109</v>
      </c>
      <c r="M18" s="14" t="s">
        <v>110</v>
      </c>
      <c r="N18" s="14" t="s">
        <v>111</v>
      </c>
    </row>
    <row r="19" spans="1:14" x14ac:dyDescent="0.25">
      <c r="A19" s="14"/>
      <c r="B19" s="14"/>
      <c r="C19" s="14"/>
      <c r="D19" s="14"/>
      <c r="E19" s="16"/>
      <c r="F19" s="16"/>
      <c r="G19" s="14"/>
      <c r="H19" s="14"/>
      <c r="I19" s="14"/>
      <c r="J19" s="14"/>
      <c r="K19" s="14"/>
      <c r="L19" s="14"/>
      <c r="M19" s="14"/>
      <c r="N19" s="14"/>
    </row>
    <row r="20" spans="1:14" ht="22.5" x14ac:dyDescent="0.25">
      <c r="A20" s="14"/>
      <c r="B20" s="14"/>
      <c r="C20" s="14"/>
      <c r="D20" s="14"/>
      <c r="E20" s="5" t="s">
        <v>18</v>
      </c>
      <c r="F20" s="5" t="s">
        <v>144</v>
      </c>
      <c r="G20" s="14"/>
      <c r="H20" s="14"/>
      <c r="I20" s="14"/>
      <c r="J20" s="14"/>
      <c r="K20" s="14"/>
      <c r="L20" s="14"/>
      <c r="M20" s="14"/>
      <c r="N20" s="14"/>
    </row>
    <row r="21" spans="1:14" x14ac:dyDescent="0.25">
      <c r="A21" s="2">
        <v>1</v>
      </c>
      <c r="B21" s="3" t="s">
        <v>69</v>
      </c>
      <c r="C21" s="2" t="s">
        <v>51</v>
      </c>
      <c r="D21" s="2">
        <v>64.7</v>
      </c>
      <c r="E21" s="2">
        <v>65</v>
      </c>
      <c r="F21">
        <v>44</v>
      </c>
      <c r="G21" s="2">
        <f>IF(N($H21)=0,"",SUMPRODUCT(($C$21:$C$21=$C21)*($H$21:$H$21&gt;$H21))+1)</f>
        <v>1</v>
      </c>
      <c r="H21" s="2">
        <f>E21*F21</f>
        <v>2860</v>
      </c>
      <c r="I21" s="2">
        <f>IFERROR(57.75/D21,"")</f>
        <v>0.89258114374034003</v>
      </c>
      <c r="J21" s="2">
        <f>IFERROR(H21*I21,"")</f>
        <v>2552.7820710973724</v>
      </c>
      <c r="K21" s="2">
        <f>IF(N($J21)=0,"",SUMPRODUCT(($J$21:$J$21&gt;$J21)*1)+1)</f>
        <v>1</v>
      </c>
      <c r="L21" s="3" t="s">
        <v>128</v>
      </c>
      <c r="M21" s="2">
        <f>IFERROR(CHOOSE(G21,12,9,8,7,6,5,4,3,2,1),"")</f>
        <v>12</v>
      </c>
      <c r="N21" s="3" t="s">
        <v>129</v>
      </c>
    </row>
    <row r="24" spans="1:14" x14ac:dyDescent="0.25">
      <c r="A24" s="15" t="s">
        <v>119</v>
      </c>
      <c r="B24" s="15"/>
      <c r="C24" s="15"/>
      <c r="D24" s="15"/>
      <c r="L24" s="6" t="s">
        <v>120</v>
      </c>
    </row>
    <row r="26" spans="1:14" x14ac:dyDescent="0.25">
      <c r="A26" s="15" t="s">
        <v>121</v>
      </c>
      <c r="B26" s="15"/>
      <c r="C26" s="15"/>
      <c r="D26" s="15"/>
      <c r="L26" s="6" t="s">
        <v>122</v>
      </c>
    </row>
  </sheetData>
  <mergeCells count="50">
    <mergeCell ref="A24:D24"/>
    <mergeCell ref="A26:D26"/>
    <mergeCell ref="A16:N16"/>
    <mergeCell ref="A17:N17"/>
    <mergeCell ref="E18:F18"/>
    <mergeCell ref="A18:A20"/>
    <mergeCell ref="B18:B20"/>
    <mergeCell ref="C18:C20"/>
    <mergeCell ref="D18:D20"/>
    <mergeCell ref="E19:F19"/>
    <mergeCell ref="G18:G20"/>
    <mergeCell ref="H18:H20"/>
    <mergeCell ref="I18:I20"/>
    <mergeCell ref="J18:J20"/>
    <mergeCell ref="K18:K20"/>
    <mergeCell ref="L18:L20"/>
    <mergeCell ref="M18:M20"/>
    <mergeCell ref="N18:N20"/>
    <mergeCell ref="A8:N8"/>
    <mergeCell ref="A9:N9"/>
    <mergeCell ref="E10:F10"/>
    <mergeCell ref="A10:A12"/>
    <mergeCell ref="B10:B12"/>
    <mergeCell ref="C10:C12"/>
    <mergeCell ref="D10:D12"/>
    <mergeCell ref="E11:F11"/>
    <mergeCell ref="G10:G12"/>
    <mergeCell ref="H10:H12"/>
    <mergeCell ref="I10:I12"/>
    <mergeCell ref="J10:J12"/>
    <mergeCell ref="K10:K12"/>
    <mergeCell ref="L10:L12"/>
    <mergeCell ref="M10:M12"/>
    <mergeCell ref="N10:N12"/>
    <mergeCell ref="A1:N1"/>
    <mergeCell ref="A2:N2"/>
    <mergeCell ref="E3:F3"/>
    <mergeCell ref="A3:A5"/>
    <mergeCell ref="B3:B5"/>
    <mergeCell ref="C3:C5"/>
    <mergeCell ref="D3:D5"/>
    <mergeCell ref="E4:F4"/>
    <mergeCell ref="G3:G5"/>
    <mergeCell ref="H3:H5"/>
    <mergeCell ref="I3:I5"/>
    <mergeCell ref="J3:J5"/>
    <mergeCell ref="K3:K5"/>
    <mergeCell ref="L3:L5"/>
    <mergeCell ref="M3:M5"/>
    <mergeCell ref="N3:N5"/>
  </mergeCells>
  <pageMargins left="0.7" right="0.7" top="0.75" bottom="0.75" header="0.3" footer="0.3"/>
  <pageSetup orientation="portrait" horizontalDpi="4294967295" verticalDpi="4294967295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T13"/>
  <sheetViews>
    <sheetView workbookViewId="0"/>
  </sheetViews>
  <sheetFormatPr defaultRowHeight="15" x14ac:dyDescent="0.25"/>
  <cols>
    <col min="1" max="1" width="6" customWidth="1"/>
    <col min="2" max="2" width="34" customWidth="1"/>
    <col min="3" max="3" width="16" customWidth="1"/>
    <col min="4" max="4" width="12" customWidth="1"/>
    <col min="5" max="5" width="20" customWidth="1"/>
    <col min="6" max="11" width="11" customWidth="1"/>
    <col min="12" max="12" width="12" customWidth="1"/>
    <col min="13" max="13" width="11" customWidth="1"/>
    <col min="15" max="15" width="12" customWidth="1"/>
    <col min="16" max="16" width="13" customWidth="1"/>
    <col min="17" max="17" width="12" customWidth="1"/>
    <col min="18" max="18" width="20" customWidth="1"/>
    <col min="19" max="19" width="10" customWidth="1"/>
    <col min="20" max="20" width="22" customWidth="1"/>
  </cols>
  <sheetData>
    <row r="1" spans="1:20" ht="17.25" x14ac:dyDescent="0.25">
      <c r="A1" s="11" t="s">
        <v>152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</row>
    <row r="2" spans="1:20" ht="15.75" x14ac:dyDescent="0.25">
      <c r="A2" s="13" t="s">
        <v>100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</row>
    <row r="3" spans="1:20" x14ac:dyDescent="0.25">
      <c r="A3" s="14" t="s">
        <v>101</v>
      </c>
      <c r="B3" s="14" t="s">
        <v>8</v>
      </c>
      <c r="C3" s="14" t="s">
        <v>11</v>
      </c>
      <c r="D3" s="14" t="s">
        <v>102</v>
      </c>
      <c r="E3" s="14" t="s">
        <v>153</v>
      </c>
      <c r="F3" s="14" t="s">
        <v>103</v>
      </c>
      <c r="G3" s="14"/>
      <c r="H3" s="14"/>
      <c r="I3" s="14"/>
      <c r="J3" s="14"/>
      <c r="K3" s="14"/>
      <c r="L3" s="14" t="s">
        <v>104</v>
      </c>
      <c r="M3" s="14" t="s">
        <v>154</v>
      </c>
      <c r="N3" s="14" t="s">
        <v>105</v>
      </c>
      <c r="O3" s="14" t="s">
        <v>106</v>
      </c>
      <c r="P3" s="14" t="s">
        <v>107</v>
      </c>
      <c r="Q3" s="14" t="s">
        <v>108</v>
      </c>
      <c r="R3" s="14" t="s">
        <v>109</v>
      </c>
      <c r="S3" s="14" t="s">
        <v>110</v>
      </c>
      <c r="T3" s="14" t="s">
        <v>111</v>
      </c>
    </row>
    <row r="4" spans="1:20" x14ac:dyDescent="0.25">
      <c r="A4" s="14"/>
      <c r="B4" s="14"/>
      <c r="C4" s="14"/>
      <c r="D4" s="14"/>
      <c r="E4" s="14"/>
      <c r="F4" s="14">
        <v>1</v>
      </c>
      <c r="G4" s="14"/>
      <c r="H4" s="14">
        <v>2</v>
      </c>
      <c r="I4" s="14"/>
      <c r="J4" s="14">
        <v>3</v>
      </c>
      <c r="K4" s="14"/>
      <c r="L4" s="14"/>
      <c r="M4" s="14"/>
      <c r="N4" s="14"/>
      <c r="O4" s="14"/>
      <c r="P4" s="14"/>
      <c r="Q4" s="14"/>
      <c r="R4" s="14"/>
      <c r="S4" s="14"/>
      <c r="T4" s="14"/>
    </row>
    <row r="5" spans="1:20" ht="22.5" x14ac:dyDescent="0.25">
      <c r="A5" s="14"/>
      <c r="B5" s="14"/>
      <c r="C5" s="14"/>
      <c r="D5" s="14"/>
      <c r="E5" s="14"/>
      <c r="F5" s="5" t="s">
        <v>112</v>
      </c>
      <c r="G5" s="5" t="s">
        <v>113</v>
      </c>
      <c r="H5" s="5" t="s">
        <v>112</v>
      </c>
      <c r="I5" s="5" t="s">
        <v>113</v>
      </c>
      <c r="J5" s="5" t="s">
        <v>112</v>
      </c>
      <c r="K5" s="5" t="s">
        <v>113</v>
      </c>
      <c r="L5" s="14"/>
      <c r="M5" s="14"/>
      <c r="N5" s="14"/>
      <c r="O5" s="14"/>
      <c r="P5" s="14"/>
      <c r="Q5" s="14"/>
      <c r="R5" s="14"/>
      <c r="S5" s="14"/>
      <c r="T5" s="14"/>
    </row>
    <row r="6" spans="1:20" x14ac:dyDescent="0.25">
      <c r="A6" s="2">
        <v>1</v>
      </c>
      <c r="B6" s="3" t="s">
        <v>68</v>
      </c>
      <c r="C6" s="2" t="s">
        <v>56</v>
      </c>
      <c r="D6" s="2">
        <v>102.5</v>
      </c>
      <c r="E6" s="3" t="s">
        <v>155</v>
      </c>
      <c r="F6" s="2">
        <v>50</v>
      </c>
      <c r="G6" s="2" t="s">
        <v>25</v>
      </c>
      <c r="H6" s="2">
        <v>65</v>
      </c>
      <c r="I6" s="2" t="s">
        <v>25</v>
      </c>
      <c r="J6" s="2">
        <v>75</v>
      </c>
      <c r="K6" s="2" t="s">
        <v>25</v>
      </c>
      <c r="L6" s="2">
        <f>MAX(IF(G6="зачёт",F6,0),IF(I6="зачёт",H6,0),IF(K6="зачёт",J6,0))</f>
        <v>75</v>
      </c>
      <c r="M6" s="2">
        <f>SUM(L6:L8)</f>
        <v>195</v>
      </c>
      <c r="N6" s="2">
        <f>IF(N($M6)=0,"",SUMPRODUCT(($C$6:$C$8=$C6)*($M$6:$M$8&gt;$M6))+1)</f>
        <v>1</v>
      </c>
      <c r="O6" s="2">
        <f>IFERROR(500/(-216.0475144+16.2606339*D6+(-0.002388645)*D6^2+(-0.00113732)*D6^3+(0.00000701863)*D6^4+(-0.00000001291)*D6^5),"")</f>
        <v>0.60279954109025591</v>
      </c>
      <c r="P6" s="2">
        <f>IFERROR(M6*O6,"")</f>
        <v>117.5459105125999</v>
      </c>
      <c r="Q6" s="2">
        <f>IF(N($P6)=0,"",SUMPRODUCT(($P$6:$P$8&gt;$P6)*1)+1)</f>
        <v>1</v>
      </c>
      <c r="R6" s="3" t="s">
        <v>114</v>
      </c>
      <c r="S6" s="2">
        <f>IFERROR(CHOOSE(N6,12,9,8,7,6,5,4,3,2,1),"")</f>
        <v>12</v>
      </c>
      <c r="T6" s="3" t="s">
        <v>115</v>
      </c>
    </row>
    <row r="7" spans="1:20" x14ac:dyDescent="0.25">
      <c r="A7" s="2"/>
      <c r="B7" s="2"/>
      <c r="C7" s="2"/>
      <c r="D7" s="2"/>
      <c r="E7" s="3" t="s">
        <v>156</v>
      </c>
      <c r="F7" s="2">
        <v>50</v>
      </c>
      <c r="G7" s="2" t="s">
        <v>25</v>
      </c>
      <c r="H7" s="2">
        <v>60</v>
      </c>
      <c r="I7" s="2" t="s">
        <v>26</v>
      </c>
      <c r="J7" s="2"/>
      <c r="K7" s="2" t="s">
        <v>26</v>
      </c>
      <c r="L7" s="2">
        <f>MAX(IF(G7="зачёт",F7,0),IF(I7="зачёт",H7,0),IF(K7="зачёт",J7,0))</f>
        <v>50</v>
      </c>
      <c r="M7" s="2"/>
      <c r="N7" s="2"/>
      <c r="O7" s="2"/>
      <c r="P7" s="2"/>
      <c r="Q7" s="2"/>
      <c r="R7" s="2"/>
      <c r="S7" s="2"/>
      <c r="T7" s="2"/>
    </row>
    <row r="8" spans="1:20" x14ac:dyDescent="0.25">
      <c r="A8" s="2"/>
      <c r="B8" s="2"/>
      <c r="C8" s="2"/>
      <c r="D8" s="2"/>
      <c r="E8" s="3" t="s">
        <v>157</v>
      </c>
      <c r="F8" s="2">
        <v>50</v>
      </c>
      <c r="G8" s="2" t="s">
        <v>25</v>
      </c>
      <c r="H8" s="2">
        <v>70</v>
      </c>
      <c r="I8" s="2" t="s">
        <v>25</v>
      </c>
      <c r="J8" s="2"/>
      <c r="K8" s="2" t="s">
        <v>26</v>
      </c>
      <c r="L8" s="2">
        <f>MAX(IF(G8="зачёт",F8,0),IF(I8="зачёт",H8,0),IF(K8="зачёт",J8,0))</f>
        <v>70</v>
      </c>
      <c r="M8" s="2"/>
      <c r="N8" s="2"/>
      <c r="O8" s="2"/>
      <c r="P8" s="2"/>
      <c r="Q8" s="2"/>
      <c r="R8" s="2"/>
      <c r="S8" s="2"/>
      <c r="T8" s="2"/>
    </row>
    <row r="11" spans="1:20" x14ac:dyDescent="0.25">
      <c r="A11" s="15" t="s">
        <v>119</v>
      </c>
      <c r="B11" s="15"/>
      <c r="C11" s="15"/>
      <c r="D11" s="15"/>
      <c r="L11" s="6" t="s">
        <v>120</v>
      </c>
    </row>
    <row r="13" spans="1:20" x14ac:dyDescent="0.25">
      <c r="A13" s="15" t="s">
        <v>121</v>
      </c>
      <c r="B13" s="15"/>
      <c r="C13" s="15"/>
      <c r="D13" s="15"/>
      <c r="L13" s="6" t="s">
        <v>122</v>
      </c>
    </row>
  </sheetData>
  <mergeCells count="22">
    <mergeCell ref="A13:D13"/>
    <mergeCell ref="Q3:Q5"/>
    <mergeCell ref="R3:R5"/>
    <mergeCell ref="S3:S5"/>
    <mergeCell ref="T3:T5"/>
    <mergeCell ref="A11:D11"/>
    <mergeCell ref="A1:T1"/>
    <mergeCell ref="A2:T2"/>
    <mergeCell ref="F3:K3"/>
    <mergeCell ref="A3:A5"/>
    <mergeCell ref="B3:B5"/>
    <mergeCell ref="C3:C5"/>
    <mergeCell ref="D3:D5"/>
    <mergeCell ref="E3:E5"/>
    <mergeCell ref="F4:G4"/>
    <mergeCell ref="H4:I4"/>
    <mergeCell ref="J4:K4"/>
    <mergeCell ref="L3:L5"/>
    <mergeCell ref="M3:M5"/>
    <mergeCell ref="N3:N5"/>
    <mergeCell ref="O3:O5"/>
    <mergeCell ref="P3:P5"/>
  </mergeCells>
  <dataValidations count="1">
    <dataValidation type="list" allowBlank="1" sqref="G6:G8 K6:K8 I6:I8" xr:uid="{00000000-0002-0000-0F00-000000000000}">
      <formula1>"зачёт,незачёт"</formula1>
    </dataValidation>
  </dataValidations>
  <pageMargins left="0.7" right="0.7" top="0.75" bottom="0.75" header="0.3" footer="0.3"/>
  <pageSetup orientation="portrait" horizontalDpi="4294967295" verticalDpi="4294967295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U26"/>
  <sheetViews>
    <sheetView workbookViewId="0"/>
  </sheetViews>
  <sheetFormatPr defaultRowHeight="15" x14ac:dyDescent="0.25"/>
  <cols>
    <col min="1" max="1" width="6" customWidth="1"/>
    <col min="2" max="2" width="34" customWidth="1"/>
    <col min="3" max="3" width="16" customWidth="1"/>
    <col min="4" max="4" width="14" customWidth="1"/>
    <col min="5" max="5" width="12" customWidth="1"/>
    <col min="6" max="6" width="20" customWidth="1"/>
    <col min="7" max="12" width="11" customWidth="1"/>
    <col min="13" max="13" width="12" customWidth="1"/>
    <col min="14" max="14" width="11" customWidth="1"/>
    <col min="16" max="16" width="12" customWidth="1"/>
    <col min="17" max="17" width="13" customWidth="1"/>
    <col min="18" max="18" width="12" customWidth="1"/>
    <col min="19" max="19" width="20" customWidth="1"/>
    <col min="20" max="20" width="10" customWidth="1"/>
    <col min="21" max="21" width="22" customWidth="1"/>
  </cols>
  <sheetData>
    <row r="1" spans="1:21" ht="17.25" x14ac:dyDescent="0.25">
      <c r="A1" s="11" t="s">
        <v>158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</row>
    <row r="2" spans="1:21" ht="15.75" x14ac:dyDescent="0.25">
      <c r="A2" s="13" t="s">
        <v>123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</row>
    <row r="3" spans="1:21" x14ac:dyDescent="0.25">
      <c r="A3" s="14" t="s">
        <v>101</v>
      </c>
      <c r="B3" s="14" t="s">
        <v>8</v>
      </c>
      <c r="C3" s="14" t="s">
        <v>11</v>
      </c>
      <c r="D3" s="14" t="s">
        <v>124</v>
      </c>
      <c r="E3" s="14" t="s">
        <v>102</v>
      </c>
      <c r="F3" s="14" t="s">
        <v>153</v>
      </c>
      <c r="G3" s="14" t="s">
        <v>103</v>
      </c>
      <c r="H3" s="14"/>
      <c r="I3" s="14"/>
      <c r="J3" s="14"/>
      <c r="K3" s="14"/>
      <c r="L3" s="14"/>
      <c r="M3" s="14" t="s">
        <v>104</v>
      </c>
      <c r="N3" s="14" t="s">
        <v>154</v>
      </c>
      <c r="O3" s="14" t="s">
        <v>105</v>
      </c>
      <c r="P3" s="14" t="s">
        <v>106</v>
      </c>
      <c r="Q3" s="14" t="s">
        <v>107</v>
      </c>
      <c r="R3" s="14" t="s">
        <v>108</v>
      </c>
      <c r="S3" s="14" t="s">
        <v>109</v>
      </c>
      <c r="T3" s="14" t="s">
        <v>110</v>
      </c>
      <c r="U3" s="14" t="s">
        <v>111</v>
      </c>
    </row>
    <row r="4" spans="1:21" x14ac:dyDescent="0.25">
      <c r="A4" s="14"/>
      <c r="B4" s="14"/>
      <c r="C4" s="14"/>
      <c r="D4" s="14"/>
      <c r="E4" s="14"/>
      <c r="F4" s="14"/>
      <c r="G4" s="14">
        <v>1</v>
      </c>
      <c r="H4" s="14"/>
      <c r="I4" s="14">
        <v>2</v>
      </c>
      <c r="J4" s="14"/>
      <c r="K4" s="14">
        <v>3</v>
      </c>
      <c r="L4" s="14"/>
      <c r="M4" s="14"/>
      <c r="N4" s="14"/>
      <c r="O4" s="14"/>
      <c r="P4" s="14"/>
      <c r="Q4" s="14"/>
      <c r="R4" s="14"/>
      <c r="S4" s="14"/>
      <c r="T4" s="14"/>
      <c r="U4" s="14"/>
    </row>
    <row r="5" spans="1:21" ht="22.5" x14ac:dyDescent="0.25">
      <c r="A5" s="14"/>
      <c r="B5" s="14"/>
      <c r="C5" s="14"/>
      <c r="D5" s="14"/>
      <c r="E5" s="14"/>
      <c r="F5" s="14"/>
      <c r="G5" s="5" t="s">
        <v>112</v>
      </c>
      <c r="H5" s="5" t="s">
        <v>113</v>
      </c>
      <c r="I5" s="5" t="s">
        <v>112</v>
      </c>
      <c r="J5" s="5" t="s">
        <v>113</v>
      </c>
      <c r="K5" s="5" t="s">
        <v>112</v>
      </c>
      <c r="L5" s="5" t="s">
        <v>113</v>
      </c>
      <c r="M5" s="14"/>
      <c r="N5" s="14"/>
      <c r="O5" s="14"/>
      <c r="P5" s="14"/>
      <c r="Q5" s="14"/>
      <c r="R5" s="14"/>
      <c r="S5" s="14"/>
      <c r="T5" s="14"/>
      <c r="U5" s="14"/>
    </row>
    <row r="6" spans="1:21" ht="24" x14ac:dyDescent="0.25">
      <c r="A6" s="2">
        <v>1</v>
      </c>
      <c r="B6" s="3" t="s">
        <v>29</v>
      </c>
      <c r="C6" s="2" t="s">
        <v>31</v>
      </c>
      <c r="D6" s="2" t="s">
        <v>123</v>
      </c>
      <c r="E6" s="2">
        <v>38.9</v>
      </c>
      <c r="F6" s="3" t="s">
        <v>159</v>
      </c>
      <c r="G6" s="2">
        <v>8.75</v>
      </c>
      <c r="H6" s="2" t="s">
        <v>25</v>
      </c>
      <c r="I6" s="2">
        <v>10</v>
      </c>
      <c r="J6" s="2" t="s">
        <v>25</v>
      </c>
      <c r="K6" s="2">
        <v>11.25</v>
      </c>
      <c r="L6" s="2" t="s">
        <v>25</v>
      </c>
      <c r="M6" s="2">
        <f>MAX(IF(H6="зачёт",G6,0),IF(J6="зачёт",I6,0),IF(L6="зачёт",K6,0))</f>
        <v>11.25</v>
      </c>
      <c r="N6" s="2">
        <f>SUM(M6:M7)</f>
        <v>28.75</v>
      </c>
      <c r="O6" s="2">
        <f>IF(N($N6)=0,"",SUMPRODUCT(($C$6:$C$7=$C6)*($N$6:$N$7&gt;$N6))+1)</f>
        <v>1</v>
      </c>
      <c r="P6" s="2">
        <f>IFERROR(500/(-216.0475144+16.2606339*E6+(-0.002388645)*E6^2+(-0.00113732)*E6^3+(0.00000701863)*E6^4+(-0.00000001291)*E6^5),"")</f>
        <v>1.3856137583999162</v>
      </c>
      <c r="Q6" s="2">
        <f>IFERROR(N6*P6,"")</f>
        <v>39.83639555399759</v>
      </c>
      <c r="R6" s="2">
        <f>IF(N($Q6)=0,"",SUMPRODUCT(($Q$6:$Q$7&gt;$Q6)*1)+1)</f>
        <v>1</v>
      </c>
      <c r="S6" s="3" t="s">
        <v>117</v>
      </c>
      <c r="T6" s="2">
        <f>IFERROR(CHOOSE(O6,12,9,8,7,6,5,4,3,2,1),"")</f>
        <v>12</v>
      </c>
      <c r="U6" s="3" t="s">
        <v>118</v>
      </c>
    </row>
    <row r="7" spans="1:21" x14ac:dyDescent="0.25">
      <c r="A7" s="2"/>
      <c r="B7" s="2"/>
      <c r="C7" s="2"/>
      <c r="D7" s="2"/>
      <c r="E7" s="2"/>
      <c r="F7" s="3" t="s">
        <v>160</v>
      </c>
      <c r="G7" s="2">
        <v>12.5</v>
      </c>
      <c r="H7" s="2" t="s">
        <v>25</v>
      </c>
      <c r="I7" s="2">
        <v>15</v>
      </c>
      <c r="J7" s="2" t="s">
        <v>25</v>
      </c>
      <c r="K7" s="2">
        <v>17.5</v>
      </c>
      <c r="L7" s="2" t="s">
        <v>25</v>
      </c>
      <c r="M7" s="2">
        <f>MAX(IF(H7="зачёт",G7,0),IF(J7="зачёт",I7,0),IF(L7="зачёт",K7,0))</f>
        <v>17.5</v>
      </c>
      <c r="N7" s="2"/>
      <c r="O7" s="2"/>
      <c r="P7" s="2"/>
      <c r="Q7" s="2"/>
      <c r="R7" s="2"/>
      <c r="S7" s="2"/>
      <c r="T7" s="2"/>
      <c r="U7" s="2"/>
    </row>
    <row r="9" spans="1:21" ht="17.25" x14ac:dyDescent="0.25">
      <c r="A9" s="11" t="s">
        <v>158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</row>
    <row r="10" spans="1:21" ht="15.75" x14ac:dyDescent="0.25">
      <c r="A10" s="13" t="s">
        <v>100</v>
      </c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</row>
    <row r="11" spans="1:21" x14ac:dyDescent="0.25">
      <c r="A11" s="14" t="s">
        <v>101</v>
      </c>
      <c r="B11" s="14" t="s">
        <v>8</v>
      </c>
      <c r="C11" s="14" t="s">
        <v>11</v>
      </c>
      <c r="D11" s="14" t="s">
        <v>124</v>
      </c>
      <c r="E11" s="14" t="s">
        <v>102</v>
      </c>
      <c r="F11" s="14" t="s">
        <v>153</v>
      </c>
      <c r="G11" s="14" t="s">
        <v>103</v>
      </c>
      <c r="H11" s="14"/>
      <c r="I11" s="14"/>
      <c r="J11" s="14"/>
      <c r="K11" s="14"/>
      <c r="L11" s="14"/>
      <c r="M11" s="14" t="s">
        <v>104</v>
      </c>
      <c r="N11" s="14" t="s">
        <v>154</v>
      </c>
      <c r="O11" s="14" t="s">
        <v>105</v>
      </c>
      <c r="P11" s="14" t="s">
        <v>106</v>
      </c>
      <c r="Q11" s="14" t="s">
        <v>107</v>
      </c>
      <c r="R11" s="14" t="s">
        <v>108</v>
      </c>
      <c r="S11" s="14" t="s">
        <v>109</v>
      </c>
      <c r="T11" s="14" t="s">
        <v>110</v>
      </c>
      <c r="U11" s="14" t="s">
        <v>111</v>
      </c>
    </row>
    <row r="12" spans="1:21" x14ac:dyDescent="0.25">
      <c r="A12" s="14"/>
      <c r="B12" s="14"/>
      <c r="C12" s="14"/>
      <c r="D12" s="14"/>
      <c r="E12" s="14"/>
      <c r="F12" s="14"/>
      <c r="G12" s="14">
        <v>1</v>
      </c>
      <c r="H12" s="14"/>
      <c r="I12" s="14">
        <v>2</v>
      </c>
      <c r="J12" s="14"/>
      <c r="K12" s="14">
        <v>3</v>
      </c>
      <c r="L12" s="14"/>
      <c r="M12" s="14"/>
      <c r="N12" s="14"/>
      <c r="O12" s="14"/>
      <c r="P12" s="14"/>
      <c r="Q12" s="14"/>
      <c r="R12" s="14"/>
      <c r="S12" s="14"/>
      <c r="T12" s="14"/>
      <c r="U12" s="14"/>
    </row>
    <row r="13" spans="1:21" ht="22.5" x14ac:dyDescent="0.25">
      <c r="A13" s="14"/>
      <c r="B13" s="14"/>
      <c r="C13" s="14"/>
      <c r="D13" s="14"/>
      <c r="E13" s="14"/>
      <c r="F13" s="14"/>
      <c r="G13" s="5" t="s">
        <v>112</v>
      </c>
      <c r="H13" s="5" t="s">
        <v>113</v>
      </c>
      <c r="I13" s="5" t="s">
        <v>112</v>
      </c>
      <c r="J13" s="5" t="s">
        <v>113</v>
      </c>
      <c r="K13" s="5" t="s">
        <v>112</v>
      </c>
      <c r="L13" s="5" t="s">
        <v>113</v>
      </c>
      <c r="M13" s="14"/>
      <c r="N13" s="14"/>
      <c r="O13" s="14"/>
      <c r="P13" s="14"/>
      <c r="Q13" s="14"/>
      <c r="R13" s="14"/>
      <c r="S13" s="14"/>
      <c r="T13" s="14"/>
      <c r="U13" s="14"/>
    </row>
    <row r="14" spans="1:21" ht="24" x14ac:dyDescent="0.25">
      <c r="A14" s="2">
        <v>1</v>
      </c>
      <c r="B14" s="3" t="s">
        <v>44</v>
      </c>
      <c r="C14" s="2" t="s">
        <v>34</v>
      </c>
      <c r="D14" s="2" t="s">
        <v>126</v>
      </c>
      <c r="E14" s="2">
        <v>74.349999999999994</v>
      </c>
      <c r="F14" s="3" t="s">
        <v>159</v>
      </c>
      <c r="G14" s="2">
        <v>72.5</v>
      </c>
      <c r="H14" s="2" t="s">
        <v>25</v>
      </c>
      <c r="I14" s="2">
        <v>75</v>
      </c>
      <c r="J14" s="2" t="s">
        <v>25</v>
      </c>
      <c r="K14" s="2">
        <v>80</v>
      </c>
      <c r="L14" s="2" t="s">
        <v>25</v>
      </c>
      <c r="M14" s="2">
        <f t="shared" ref="M14:M21" si="0">MAX(IF(H14="зачёт",G14,0),IF(J14="зачёт",I14,0),IF(L14="зачёт",K14,0))</f>
        <v>80</v>
      </c>
      <c r="N14" s="2">
        <f>SUM(M14:M15)</f>
        <v>155</v>
      </c>
      <c r="O14" s="2">
        <f>IF(N($N14)=0,"",SUMPRODUCT(($C$14:$C$21=$C14)*($N$14:$N$21&gt;$N14))+1)</f>
        <v>1</v>
      </c>
      <c r="P14" s="2">
        <f>IFERROR(500/(-216.0475144+16.2606339*E14+(-0.002388645)*E14^2+(-0.00113732)*E14^3+(0.00000701863)*E14^4+(-0.00000001291)*E14^5),"")</f>
        <v>0.7169176527026675</v>
      </c>
      <c r="Q14" s="2">
        <f>IFERROR(N14*P14,"")</f>
        <v>111.12223616891346</v>
      </c>
      <c r="R14" s="2">
        <f>IF(N($Q14)=0,"",SUMPRODUCT(($Q$14:$Q$21&gt;$Q14)*1)+1)</f>
        <v>1</v>
      </c>
      <c r="S14" s="3" t="s">
        <v>117</v>
      </c>
      <c r="T14" s="2">
        <f>IFERROR(CHOOSE(O14,12,9,8,7,6,5,4,3,2,1),"")</f>
        <v>12</v>
      </c>
      <c r="U14" s="3" t="s">
        <v>115</v>
      </c>
    </row>
    <row r="15" spans="1:21" x14ac:dyDescent="0.25">
      <c r="A15" s="2"/>
      <c r="B15" s="2"/>
      <c r="C15" s="2"/>
      <c r="D15" s="2"/>
      <c r="E15" s="2"/>
      <c r="F15" s="3" t="s">
        <v>160</v>
      </c>
      <c r="G15" s="2">
        <v>50</v>
      </c>
      <c r="H15" s="2" t="s">
        <v>25</v>
      </c>
      <c r="I15" s="2">
        <v>60</v>
      </c>
      <c r="J15" s="2" t="s">
        <v>25</v>
      </c>
      <c r="K15" s="2">
        <v>75</v>
      </c>
      <c r="L15" s="2" t="s">
        <v>25</v>
      </c>
      <c r="M15" s="2">
        <f t="shared" si="0"/>
        <v>75</v>
      </c>
      <c r="N15" s="2"/>
      <c r="O15" s="2"/>
      <c r="P15" s="2"/>
      <c r="Q15" s="2"/>
      <c r="R15" s="2"/>
      <c r="S15" s="2"/>
      <c r="T15" s="2"/>
      <c r="U15" s="2"/>
    </row>
    <row r="16" spans="1:21" ht="24" x14ac:dyDescent="0.25">
      <c r="A16" s="2">
        <v>2</v>
      </c>
      <c r="B16" s="3" t="s">
        <v>46</v>
      </c>
      <c r="C16" s="2" t="s">
        <v>36</v>
      </c>
      <c r="D16" s="2" t="s">
        <v>126</v>
      </c>
      <c r="E16" s="2">
        <v>85.75</v>
      </c>
      <c r="F16" s="3" t="s">
        <v>159</v>
      </c>
      <c r="G16" s="2">
        <v>50</v>
      </c>
      <c r="H16" s="2" t="s">
        <v>25</v>
      </c>
      <c r="I16" s="2">
        <v>52.5</v>
      </c>
      <c r="J16" s="2" t="s">
        <v>25</v>
      </c>
      <c r="K16" s="2">
        <v>55</v>
      </c>
      <c r="L16" s="2" t="s">
        <v>25</v>
      </c>
      <c r="M16" s="2">
        <f t="shared" si="0"/>
        <v>55</v>
      </c>
      <c r="N16" s="2">
        <f>SUM(M16:M17)</f>
        <v>150</v>
      </c>
      <c r="O16" s="2">
        <f>IF(N($N16)=0,"",SUMPRODUCT(($C$14:$C$21=$C16)*($N$14:$N$21&gt;$N16))+1)</f>
        <v>1</v>
      </c>
      <c r="P16" s="2">
        <f>IFERROR(500/(-216.0475144+16.2606339*E16+(-0.002388645)*E16^2+(-0.00113732)*E16^3+(0.00000701863)*E16^4+(-0.00000001291)*E16^5),"")</f>
        <v>0.65508937411316248</v>
      </c>
      <c r="Q16" s="2">
        <f>IFERROR(N16*P16,"")</f>
        <v>98.263406116974366</v>
      </c>
      <c r="R16" s="2">
        <f>IF(N($Q16)=0,"",SUMPRODUCT(($Q$14:$Q$21&gt;$Q16)*1)+1)</f>
        <v>2</v>
      </c>
      <c r="S16" s="3" t="s">
        <v>117</v>
      </c>
      <c r="T16" s="2">
        <f>IFERROR(CHOOSE(O16,12,9,8,7,6,5,4,3,2,1),"")</f>
        <v>12</v>
      </c>
      <c r="U16" s="3" t="s">
        <v>118</v>
      </c>
    </row>
    <row r="17" spans="1:21" x14ac:dyDescent="0.25">
      <c r="A17" s="2"/>
      <c r="B17" s="2"/>
      <c r="C17" s="2"/>
      <c r="D17" s="2"/>
      <c r="E17" s="2"/>
      <c r="F17" s="3" t="s">
        <v>160</v>
      </c>
      <c r="G17" s="2">
        <v>90</v>
      </c>
      <c r="H17" s="2" t="s">
        <v>25</v>
      </c>
      <c r="I17" s="2">
        <v>95</v>
      </c>
      <c r="J17" s="2" t="s">
        <v>25</v>
      </c>
      <c r="K17" s="2">
        <v>100</v>
      </c>
      <c r="L17" s="2" t="s">
        <v>26</v>
      </c>
      <c r="M17" s="2">
        <f t="shared" si="0"/>
        <v>95</v>
      </c>
      <c r="N17" s="2"/>
      <c r="O17" s="2"/>
      <c r="P17" s="2"/>
      <c r="Q17" s="2"/>
      <c r="R17" s="2"/>
      <c r="S17" s="2"/>
      <c r="T17" s="2"/>
      <c r="U17" s="2"/>
    </row>
    <row r="18" spans="1:21" x14ac:dyDescent="0.25">
      <c r="A18" s="2">
        <v>3</v>
      </c>
      <c r="B18" s="3" t="s">
        <v>78</v>
      </c>
      <c r="C18" s="2" t="s">
        <v>36</v>
      </c>
      <c r="D18" s="2" t="s">
        <v>126</v>
      </c>
      <c r="E18" s="2">
        <v>89.6</v>
      </c>
      <c r="F18" s="3" t="s">
        <v>159</v>
      </c>
      <c r="G18" s="2">
        <v>50</v>
      </c>
      <c r="H18" s="2" t="s">
        <v>25</v>
      </c>
      <c r="I18" s="2">
        <v>55</v>
      </c>
      <c r="J18" s="2" t="s">
        <v>25</v>
      </c>
      <c r="K18" s="2">
        <v>57.5</v>
      </c>
      <c r="L18" s="2" t="s">
        <v>25</v>
      </c>
      <c r="M18" s="2">
        <f t="shared" si="0"/>
        <v>57.5</v>
      </c>
      <c r="N18" s="2">
        <f>SUM(M18:M19)</f>
        <v>142.5</v>
      </c>
      <c r="O18" s="2">
        <f>IF(N($N18)=0,"",SUMPRODUCT(($C$14:$C$21=$C18)*($N$14:$N$21&gt;$N18))+1)</f>
        <v>2</v>
      </c>
      <c r="P18" s="2">
        <f>IFERROR(500/(-216.0475144+16.2606339*E18+(-0.002388645)*E18^2+(-0.00113732)*E18^3+(0.00000701863)*E18^4+(-0.00000001291)*E18^5),"")</f>
        <v>0.63984826352081348</v>
      </c>
      <c r="Q18" s="2">
        <f>IFERROR(N18*P18,"")</f>
        <v>91.178377551715926</v>
      </c>
      <c r="R18" s="2">
        <f>IF(N($Q18)=0,"",SUMPRODUCT(($Q$14:$Q$21&gt;$Q18)*1)+1)</f>
        <v>3</v>
      </c>
      <c r="S18" s="3" t="s">
        <v>139</v>
      </c>
      <c r="T18" s="2">
        <f>IFERROR(CHOOSE(O18,12,9,8,7,6,5,4,3,2,1),"")</f>
        <v>9</v>
      </c>
      <c r="U18" s="3" t="s">
        <v>115</v>
      </c>
    </row>
    <row r="19" spans="1:21" x14ac:dyDescent="0.25">
      <c r="A19" s="2"/>
      <c r="B19" s="2"/>
      <c r="C19" s="2"/>
      <c r="D19" s="2"/>
      <c r="E19" s="2"/>
      <c r="F19" s="3" t="s">
        <v>160</v>
      </c>
      <c r="G19" s="2">
        <v>80</v>
      </c>
      <c r="H19" s="2" t="s">
        <v>26</v>
      </c>
      <c r="I19" s="2">
        <v>80</v>
      </c>
      <c r="J19" s="2" t="s">
        <v>25</v>
      </c>
      <c r="K19" s="2">
        <v>85</v>
      </c>
      <c r="L19" s="2" t="s">
        <v>25</v>
      </c>
      <c r="M19" s="2">
        <f t="shared" si="0"/>
        <v>85</v>
      </c>
      <c r="N19" s="2"/>
      <c r="O19" s="2"/>
      <c r="P19" s="2"/>
      <c r="Q19" s="2"/>
      <c r="R19" s="2"/>
      <c r="S19" s="2"/>
      <c r="T19" s="2"/>
      <c r="U19" s="2"/>
    </row>
    <row r="20" spans="1:21" ht="24" x14ac:dyDescent="0.25">
      <c r="A20" s="2">
        <v>4</v>
      </c>
      <c r="B20" s="3" t="s">
        <v>79</v>
      </c>
      <c r="C20" s="2" t="s">
        <v>24</v>
      </c>
      <c r="D20" s="2" t="s">
        <v>126</v>
      </c>
      <c r="E20" s="2">
        <v>94.3</v>
      </c>
      <c r="F20" s="3" t="s">
        <v>159</v>
      </c>
      <c r="G20" s="2">
        <v>50</v>
      </c>
      <c r="H20" s="2" t="s">
        <v>25</v>
      </c>
      <c r="I20" s="2">
        <v>52.5</v>
      </c>
      <c r="J20" s="2" t="s">
        <v>25</v>
      </c>
      <c r="K20" s="2">
        <v>57.5</v>
      </c>
      <c r="L20" s="2" t="s">
        <v>25</v>
      </c>
      <c r="M20" s="2">
        <f t="shared" si="0"/>
        <v>57.5</v>
      </c>
      <c r="N20" s="2">
        <f>SUM(M20:M21)</f>
        <v>132.5</v>
      </c>
      <c r="O20" s="2">
        <f>IF(N($N20)=0,"",SUMPRODUCT(($C$14:$C$21=$C20)*($N$14:$N$21&gt;$N20))+1)</f>
        <v>1</v>
      </c>
      <c r="P20" s="2">
        <f>IFERROR(500/(-216.0475144+16.2606339*E20+(-0.002388645)*E20^2+(-0.00113732)*E20^3+(0.00000701863)*E20^4+(-0.00000001291)*E20^5),"")</f>
        <v>0.62412982499000547</v>
      </c>
      <c r="Q20" s="2">
        <f>IFERROR(N20*P20,"")</f>
        <v>82.697201811175731</v>
      </c>
      <c r="R20" s="2">
        <f>IF(N($Q20)=0,"",SUMPRODUCT(($Q$14:$Q$21&gt;$Q20)*1)+1)</f>
        <v>4</v>
      </c>
      <c r="S20" s="3" t="s">
        <v>117</v>
      </c>
      <c r="T20" s="2">
        <f>IFERROR(CHOOSE(O20,12,9,8,7,6,5,4,3,2,1),"")</f>
        <v>12</v>
      </c>
      <c r="U20" s="3" t="s">
        <v>115</v>
      </c>
    </row>
    <row r="21" spans="1:21" x14ac:dyDescent="0.25">
      <c r="A21" s="2"/>
      <c r="B21" s="2"/>
      <c r="C21" s="2"/>
      <c r="D21" s="2"/>
      <c r="E21" s="2"/>
      <c r="F21" s="3" t="s">
        <v>160</v>
      </c>
      <c r="G21" s="2">
        <v>70</v>
      </c>
      <c r="H21" s="2" t="s">
        <v>25</v>
      </c>
      <c r="I21" s="2">
        <v>75</v>
      </c>
      <c r="J21" s="2" t="s">
        <v>25</v>
      </c>
      <c r="K21" s="2">
        <v>80</v>
      </c>
      <c r="L21" s="2" t="s">
        <v>26</v>
      </c>
      <c r="M21" s="2">
        <f t="shared" si="0"/>
        <v>75</v>
      </c>
      <c r="N21" s="2"/>
      <c r="O21" s="2"/>
      <c r="P21" s="2"/>
      <c r="Q21" s="2"/>
      <c r="R21" s="2"/>
      <c r="S21" s="2"/>
      <c r="T21" s="2"/>
      <c r="U21" s="2"/>
    </row>
    <row r="24" spans="1:21" x14ac:dyDescent="0.25">
      <c r="A24" s="15" t="s">
        <v>119</v>
      </c>
      <c r="B24" s="15"/>
      <c r="C24" s="15"/>
      <c r="D24" s="15"/>
      <c r="L24" s="6" t="s">
        <v>120</v>
      </c>
    </row>
    <row r="26" spans="1:21" x14ac:dyDescent="0.25">
      <c r="A26" s="15" t="s">
        <v>121</v>
      </c>
      <c r="B26" s="15"/>
      <c r="C26" s="15"/>
      <c r="D26" s="15"/>
      <c r="L26" s="6" t="s">
        <v>122</v>
      </c>
    </row>
  </sheetData>
  <mergeCells count="44">
    <mergeCell ref="A24:D24"/>
    <mergeCell ref="A26:D26"/>
    <mergeCell ref="Q11:Q13"/>
    <mergeCell ref="R11:R13"/>
    <mergeCell ref="S11:S13"/>
    <mergeCell ref="T11:T13"/>
    <mergeCell ref="U11:U13"/>
    <mergeCell ref="A9:U9"/>
    <mergeCell ref="A10:U10"/>
    <mergeCell ref="G11:L11"/>
    <mergeCell ref="A11:A13"/>
    <mergeCell ref="B11:B13"/>
    <mergeCell ref="C11:C13"/>
    <mergeCell ref="D11:D13"/>
    <mergeCell ref="E11:E13"/>
    <mergeCell ref="F11:F13"/>
    <mergeCell ref="G12:H12"/>
    <mergeCell ref="I12:J12"/>
    <mergeCell ref="K12:L12"/>
    <mergeCell ref="M11:M13"/>
    <mergeCell ref="N11:N13"/>
    <mergeCell ref="O11:O13"/>
    <mergeCell ref="P11:P13"/>
    <mergeCell ref="Q3:Q5"/>
    <mergeCell ref="R3:R5"/>
    <mergeCell ref="S3:S5"/>
    <mergeCell ref="T3:T5"/>
    <mergeCell ref="U3:U5"/>
    <mergeCell ref="A1:U1"/>
    <mergeCell ref="A2:U2"/>
    <mergeCell ref="G3:L3"/>
    <mergeCell ref="A3:A5"/>
    <mergeCell ref="B3:B5"/>
    <mergeCell ref="C3:C5"/>
    <mergeCell ref="D3:D5"/>
    <mergeCell ref="E3:E5"/>
    <mergeCell ref="F3:F5"/>
    <mergeCell ref="G4:H4"/>
    <mergeCell ref="I4:J4"/>
    <mergeCell ref="K4:L4"/>
    <mergeCell ref="M3:M5"/>
    <mergeCell ref="N3:N5"/>
    <mergeCell ref="O3:O5"/>
    <mergeCell ref="P3:P5"/>
  </mergeCells>
  <dataValidations count="1">
    <dataValidation type="list" allowBlank="1" sqref="H14:H21 L6:L7 L14:L21 J6:J7 J14:J21 H6:H7" xr:uid="{00000000-0002-0000-1000-000000000000}">
      <formula1>"зачёт,незачёт"</formula1>
    </dataValidation>
  </dataValidations>
  <pageMargins left="0.7" right="0.7" top="0.75" bottom="0.75" header="0.3" footer="0.3"/>
  <pageSetup orientation="portrait" horizontalDpi="4294967295" verticalDpi="4294967295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C10"/>
  <sheetViews>
    <sheetView workbookViewId="0"/>
  </sheetViews>
  <sheetFormatPr defaultRowHeight="15" x14ac:dyDescent="0.25"/>
  <cols>
    <col min="1" max="1" width="8" customWidth="1"/>
    <col min="2" max="2" width="34" customWidth="1"/>
    <col min="3" max="3" width="16" customWidth="1"/>
  </cols>
  <sheetData>
    <row r="1" spans="1:3" ht="17.25" x14ac:dyDescent="0.25">
      <c r="A1" s="11" t="s">
        <v>161</v>
      </c>
      <c r="B1" s="11"/>
      <c r="C1" s="11"/>
    </row>
    <row r="2" spans="1:3" x14ac:dyDescent="0.25">
      <c r="A2" s="7" t="s">
        <v>162</v>
      </c>
      <c r="B2" s="7" t="s">
        <v>163</v>
      </c>
      <c r="C2" s="7" t="s">
        <v>164</v>
      </c>
    </row>
    <row r="3" spans="1:3" x14ac:dyDescent="0.25">
      <c r="A3" s="8">
        <v>1</v>
      </c>
      <c r="B3" s="8" t="s">
        <v>117</v>
      </c>
      <c r="C3" s="8">
        <v>453</v>
      </c>
    </row>
    <row r="4" spans="1:3" x14ac:dyDescent="0.25">
      <c r="A4" s="8">
        <v>2</v>
      </c>
      <c r="B4" s="8" t="s">
        <v>128</v>
      </c>
      <c r="C4" s="8">
        <v>186</v>
      </c>
    </row>
    <row r="5" spans="1:3" x14ac:dyDescent="0.25">
      <c r="A5" s="8">
        <v>3</v>
      </c>
      <c r="B5" s="8" t="s">
        <v>114</v>
      </c>
      <c r="C5" s="8">
        <v>144</v>
      </c>
    </row>
    <row r="6" spans="1:3" ht="30" x14ac:dyDescent="0.25">
      <c r="A6" s="8">
        <v>4</v>
      </c>
      <c r="B6" s="8" t="s">
        <v>133</v>
      </c>
      <c r="C6" s="8">
        <v>117</v>
      </c>
    </row>
    <row r="7" spans="1:3" x14ac:dyDescent="0.25">
      <c r="A7" s="8">
        <v>5</v>
      </c>
      <c r="B7" s="8" t="s">
        <v>139</v>
      </c>
      <c r="C7" s="8">
        <v>30</v>
      </c>
    </row>
    <row r="8" spans="1:3" x14ac:dyDescent="0.25">
      <c r="A8" s="8">
        <v>6</v>
      </c>
      <c r="B8" s="8" t="s">
        <v>127</v>
      </c>
      <c r="C8" s="8">
        <v>12</v>
      </c>
    </row>
    <row r="9" spans="1:3" x14ac:dyDescent="0.25">
      <c r="A9" s="8">
        <v>7</v>
      </c>
      <c r="B9" s="8" t="s">
        <v>130</v>
      </c>
      <c r="C9" s="8">
        <v>12</v>
      </c>
    </row>
    <row r="10" spans="1:3" x14ac:dyDescent="0.25">
      <c r="A10" s="8">
        <v>8</v>
      </c>
      <c r="B10" s="8" t="s">
        <v>136</v>
      </c>
      <c r="C10" s="8">
        <v>12</v>
      </c>
    </row>
  </sheetData>
  <mergeCells count="1">
    <mergeCell ref="A1:C1"/>
  </mergeCells>
  <pageMargins left="0.7" right="0.7" top="0.75" bottom="0.75" header="0.3" footer="0.3"/>
  <pageSetup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83"/>
  <sheetViews>
    <sheetView workbookViewId="0">
      <pane ySplit="3" topLeftCell="A4" activePane="bottomLeft" state="frozen"/>
      <selection pane="bottomLeft"/>
    </sheetView>
  </sheetViews>
  <sheetFormatPr defaultRowHeight="15" x14ac:dyDescent="0.25"/>
  <cols>
    <col min="1" max="1" width="8" hidden="1" customWidth="1"/>
    <col min="2" max="2" width="34" customWidth="1"/>
    <col min="3" max="3" width="32" customWidth="1"/>
    <col min="4" max="4" width="12" hidden="1" customWidth="1"/>
    <col min="5" max="5" width="18" customWidth="1"/>
    <col min="6" max="6" width="13" customWidth="1"/>
    <col min="7" max="7" width="18" customWidth="1"/>
    <col min="8" max="8" width="13" customWidth="1"/>
    <col min="9" max="9" width="18" customWidth="1"/>
    <col min="10" max="10" width="13" customWidth="1"/>
    <col min="11" max="11" width="18" customWidth="1"/>
    <col min="12" max="12" width="16" customWidth="1"/>
    <col min="13" max="13" width="13" customWidth="1"/>
    <col min="14" max="14" width="20" customWidth="1"/>
  </cols>
  <sheetData>
    <row r="1" spans="1:14" ht="17.25" x14ac:dyDescent="0.25">
      <c r="A1" t="s">
        <v>4</v>
      </c>
      <c r="B1">
        <v>13</v>
      </c>
      <c r="C1" s="11" t="s">
        <v>5</v>
      </c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4" x14ac:dyDescent="0.25">
      <c r="A2" s="12" t="s">
        <v>6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</row>
    <row r="3" spans="1:14" x14ac:dyDescent="0.25">
      <c r="A3" s="1" t="s">
        <v>7</v>
      </c>
      <c r="B3" s="1" t="s">
        <v>8</v>
      </c>
      <c r="C3" s="1" t="s">
        <v>9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14</v>
      </c>
      <c r="I3" s="1" t="s">
        <v>15</v>
      </c>
      <c r="J3" s="1" t="s">
        <v>16</v>
      </c>
      <c r="K3" s="1" t="s">
        <v>17</v>
      </c>
      <c r="L3" s="1" t="s">
        <v>18</v>
      </c>
      <c r="M3" s="1" t="s">
        <v>19</v>
      </c>
      <c r="N3" s="1" t="s">
        <v>20</v>
      </c>
    </row>
    <row r="4" spans="1:14" x14ac:dyDescent="0.25">
      <c r="A4" s="2">
        <v>645</v>
      </c>
      <c r="B4" s="3" t="s">
        <v>21</v>
      </c>
      <c r="C4" s="3" t="s">
        <v>22</v>
      </c>
      <c r="D4" s="2" t="s">
        <v>23</v>
      </c>
      <c r="E4" s="3" t="s">
        <v>24</v>
      </c>
      <c r="F4" s="2">
        <v>90</v>
      </c>
      <c r="G4" s="2" t="s">
        <v>25</v>
      </c>
      <c r="H4" s="2">
        <v>100</v>
      </c>
      <c r="I4" s="2" t="s">
        <v>25</v>
      </c>
      <c r="J4" s="2">
        <v>107.5</v>
      </c>
      <c r="K4" s="2" t="s">
        <v>26</v>
      </c>
      <c r="L4" s="4"/>
      <c r="M4" s="4"/>
      <c r="N4" s="2">
        <v>95.95</v>
      </c>
    </row>
    <row r="5" spans="1:14" x14ac:dyDescent="0.25">
      <c r="A5" s="2">
        <v>325</v>
      </c>
      <c r="B5" s="3" t="s">
        <v>27</v>
      </c>
      <c r="C5" s="3" t="s">
        <v>22</v>
      </c>
      <c r="D5" s="2" t="s">
        <v>23</v>
      </c>
      <c r="E5" s="3" t="s">
        <v>28</v>
      </c>
      <c r="F5" s="2">
        <v>32.5</v>
      </c>
      <c r="G5" s="2" t="s">
        <v>25</v>
      </c>
      <c r="H5" s="2">
        <v>35</v>
      </c>
      <c r="I5" s="2" t="s">
        <v>25</v>
      </c>
      <c r="J5" s="2">
        <v>37.5</v>
      </c>
      <c r="K5" s="2" t="s">
        <v>25</v>
      </c>
      <c r="L5" s="4"/>
      <c r="M5" s="4"/>
      <c r="N5" s="2">
        <v>58.3</v>
      </c>
    </row>
    <row r="6" spans="1:14" x14ac:dyDescent="0.25">
      <c r="A6" s="2">
        <v>333</v>
      </c>
      <c r="B6" s="3" t="s">
        <v>29</v>
      </c>
      <c r="C6" s="3" t="s">
        <v>30</v>
      </c>
      <c r="D6" s="2" t="s">
        <v>23</v>
      </c>
      <c r="E6" s="3" t="s">
        <v>31</v>
      </c>
      <c r="F6" s="2">
        <v>35</v>
      </c>
      <c r="G6" s="2" t="s">
        <v>25</v>
      </c>
      <c r="H6" s="2">
        <v>37.5</v>
      </c>
      <c r="I6" s="2" t="s">
        <v>25</v>
      </c>
      <c r="J6" s="2">
        <v>40</v>
      </c>
      <c r="K6" s="2" t="s">
        <v>25</v>
      </c>
      <c r="L6" s="4"/>
      <c r="M6" s="4"/>
      <c r="N6" s="2">
        <v>38.9</v>
      </c>
    </row>
    <row r="7" spans="1:14" x14ac:dyDescent="0.25">
      <c r="A7" s="2">
        <v>338</v>
      </c>
      <c r="B7" s="3" t="s">
        <v>32</v>
      </c>
      <c r="C7" s="3" t="s">
        <v>30</v>
      </c>
      <c r="D7" s="2" t="s">
        <v>23</v>
      </c>
      <c r="E7" s="3" t="s">
        <v>28</v>
      </c>
      <c r="F7" s="2">
        <v>65</v>
      </c>
      <c r="G7" s="2" t="s">
        <v>25</v>
      </c>
      <c r="H7" s="2">
        <v>70</v>
      </c>
      <c r="I7" s="2" t="s">
        <v>25</v>
      </c>
      <c r="J7" s="2">
        <v>75</v>
      </c>
      <c r="K7" s="2" t="s">
        <v>26</v>
      </c>
      <c r="L7" s="4"/>
      <c r="M7" s="4"/>
      <c r="N7" s="2">
        <v>60</v>
      </c>
    </row>
    <row r="8" spans="1:14" x14ac:dyDescent="0.25">
      <c r="A8" s="2">
        <v>374</v>
      </c>
      <c r="B8" s="3" t="s">
        <v>33</v>
      </c>
      <c r="C8" s="3" t="s">
        <v>30</v>
      </c>
      <c r="D8" s="2" t="s">
        <v>23</v>
      </c>
      <c r="E8" s="3" t="s">
        <v>34</v>
      </c>
      <c r="F8" s="2">
        <v>95</v>
      </c>
      <c r="G8" s="2" t="s">
        <v>25</v>
      </c>
      <c r="H8" s="2">
        <v>100</v>
      </c>
      <c r="I8" s="2" t="s">
        <v>25</v>
      </c>
      <c r="J8" s="2">
        <v>105</v>
      </c>
      <c r="K8" s="2" t="s">
        <v>25</v>
      </c>
      <c r="L8" s="4"/>
      <c r="M8" s="4"/>
      <c r="N8" s="2">
        <v>73.349999999999994</v>
      </c>
    </row>
    <row r="9" spans="1:14" x14ac:dyDescent="0.25">
      <c r="A9" s="2">
        <v>332</v>
      </c>
      <c r="B9" s="3" t="s">
        <v>35</v>
      </c>
      <c r="C9" s="3" t="s">
        <v>30</v>
      </c>
      <c r="D9" s="2" t="s">
        <v>23</v>
      </c>
      <c r="E9" s="3" t="s">
        <v>36</v>
      </c>
      <c r="F9" s="2">
        <v>140</v>
      </c>
      <c r="G9" s="2" t="s">
        <v>25</v>
      </c>
      <c r="H9" s="2">
        <v>150</v>
      </c>
      <c r="I9" s="2" t="s">
        <v>25</v>
      </c>
      <c r="J9" s="2">
        <v>160</v>
      </c>
      <c r="K9" s="2" t="s">
        <v>25</v>
      </c>
      <c r="L9" s="4"/>
      <c r="M9" s="4"/>
      <c r="N9" s="2">
        <v>84.5</v>
      </c>
    </row>
    <row r="10" spans="1:14" x14ac:dyDescent="0.25">
      <c r="A10" s="2">
        <v>315</v>
      </c>
      <c r="B10" s="3" t="s">
        <v>37</v>
      </c>
      <c r="C10" s="3" t="s">
        <v>30</v>
      </c>
      <c r="D10" s="2" t="s">
        <v>23</v>
      </c>
      <c r="E10" s="3" t="s">
        <v>36</v>
      </c>
      <c r="F10" s="2">
        <v>120</v>
      </c>
      <c r="G10" s="2" t="s">
        <v>25</v>
      </c>
      <c r="H10" s="2">
        <v>125</v>
      </c>
      <c r="I10" s="2" t="s">
        <v>25</v>
      </c>
      <c r="J10" s="2">
        <v>130</v>
      </c>
      <c r="K10" s="2" t="s">
        <v>26</v>
      </c>
      <c r="L10" s="4"/>
      <c r="M10" s="4"/>
      <c r="N10" s="2">
        <v>88.65</v>
      </c>
    </row>
    <row r="11" spans="1:14" x14ac:dyDescent="0.25">
      <c r="A11" s="2">
        <v>350</v>
      </c>
      <c r="B11" s="3" t="s">
        <v>38</v>
      </c>
      <c r="C11" s="3" t="s">
        <v>30</v>
      </c>
      <c r="D11" s="2" t="s">
        <v>23</v>
      </c>
      <c r="E11" s="3" t="s">
        <v>36</v>
      </c>
      <c r="F11" s="2">
        <v>120</v>
      </c>
      <c r="G11" s="2" t="s">
        <v>26</v>
      </c>
      <c r="H11" s="2">
        <v>120</v>
      </c>
      <c r="I11" s="2" t="s">
        <v>25</v>
      </c>
      <c r="J11" s="2">
        <v>125</v>
      </c>
      <c r="K11" s="2" t="s">
        <v>25</v>
      </c>
      <c r="L11" s="4"/>
      <c r="M11" s="4"/>
      <c r="N11" s="2">
        <v>89</v>
      </c>
    </row>
    <row r="12" spans="1:14" x14ac:dyDescent="0.25">
      <c r="A12" s="2">
        <v>321</v>
      </c>
      <c r="B12" s="3" t="s">
        <v>39</v>
      </c>
      <c r="C12" s="3" t="s">
        <v>30</v>
      </c>
      <c r="D12" s="2" t="s">
        <v>23</v>
      </c>
      <c r="E12" s="3" t="s">
        <v>24</v>
      </c>
      <c r="F12" s="2">
        <v>180</v>
      </c>
      <c r="G12" s="2" t="s">
        <v>25</v>
      </c>
      <c r="H12" s="2">
        <v>192.5</v>
      </c>
      <c r="I12" s="2" t="s">
        <v>25</v>
      </c>
      <c r="J12" s="2">
        <v>200</v>
      </c>
      <c r="K12" s="2" t="s">
        <v>26</v>
      </c>
      <c r="L12" s="4"/>
      <c r="M12" s="4"/>
      <c r="N12" s="2">
        <v>97.3</v>
      </c>
    </row>
    <row r="13" spans="1:14" x14ac:dyDescent="0.25">
      <c r="A13" s="2">
        <v>311</v>
      </c>
      <c r="B13" s="3" t="s">
        <v>40</v>
      </c>
      <c r="C13" s="3" t="s">
        <v>30</v>
      </c>
      <c r="D13" s="2" t="s">
        <v>23</v>
      </c>
      <c r="E13" s="3" t="s">
        <v>24</v>
      </c>
      <c r="F13" s="2">
        <v>140</v>
      </c>
      <c r="G13" s="2" t="s">
        <v>25</v>
      </c>
      <c r="H13" s="2">
        <v>145</v>
      </c>
      <c r="I13" s="2" t="s">
        <v>26</v>
      </c>
      <c r="J13" s="2">
        <v>145</v>
      </c>
      <c r="K13" s="2" t="s">
        <v>25</v>
      </c>
      <c r="L13" s="4"/>
      <c r="M13" s="4"/>
      <c r="N13" s="2">
        <v>94.4</v>
      </c>
    </row>
    <row r="14" spans="1:14" x14ac:dyDescent="0.25">
      <c r="A14" s="2">
        <v>327</v>
      </c>
      <c r="B14" s="3" t="s">
        <v>41</v>
      </c>
      <c r="C14" s="3" t="s">
        <v>30</v>
      </c>
      <c r="D14" s="2" t="s">
        <v>23</v>
      </c>
      <c r="E14" s="3" t="s">
        <v>24</v>
      </c>
      <c r="F14" s="2">
        <v>125</v>
      </c>
      <c r="G14" s="2" t="s">
        <v>25</v>
      </c>
      <c r="H14" s="2">
        <v>130</v>
      </c>
      <c r="I14" s="2" t="s">
        <v>25</v>
      </c>
      <c r="J14" s="2">
        <v>135</v>
      </c>
      <c r="K14" s="2" t="s">
        <v>25</v>
      </c>
      <c r="L14" s="4"/>
      <c r="M14" s="4"/>
      <c r="N14" s="2">
        <v>95</v>
      </c>
    </row>
    <row r="15" spans="1:14" x14ac:dyDescent="0.25">
      <c r="A15" s="2">
        <v>385</v>
      </c>
      <c r="B15" s="3" t="s">
        <v>42</v>
      </c>
      <c r="C15" s="3" t="s">
        <v>30</v>
      </c>
      <c r="D15" s="2" t="s">
        <v>23</v>
      </c>
      <c r="E15" s="3" t="s">
        <v>43</v>
      </c>
      <c r="F15" s="2">
        <v>195</v>
      </c>
      <c r="G15" s="2" t="s">
        <v>25</v>
      </c>
      <c r="H15" s="2">
        <v>202.5</v>
      </c>
      <c r="I15" s="2" t="s">
        <v>25</v>
      </c>
      <c r="J15" s="2">
        <v>207.5</v>
      </c>
      <c r="K15" s="2" t="s">
        <v>25</v>
      </c>
      <c r="L15" s="4"/>
      <c r="M15" s="4"/>
      <c r="N15" s="2">
        <v>120.1</v>
      </c>
    </row>
    <row r="16" spans="1:14" x14ac:dyDescent="0.25">
      <c r="A16" s="2">
        <v>657</v>
      </c>
      <c r="B16" s="3" t="s">
        <v>44</v>
      </c>
      <c r="C16" s="3" t="s">
        <v>45</v>
      </c>
      <c r="D16" s="2" t="s">
        <v>23</v>
      </c>
      <c r="E16" s="3" t="s">
        <v>34</v>
      </c>
      <c r="F16" s="2">
        <v>90</v>
      </c>
      <c r="G16" s="2" t="s">
        <v>25</v>
      </c>
      <c r="H16" s="2">
        <v>100</v>
      </c>
      <c r="I16" s="2" t="s">
        <v>25</v>
      </c>
      <c r="J16" s="2">
        <v>110</v>
      </c>
      <c r="K16" s="2" t="s">
        <v>25</v>
      </c>
      <c r="L16" s="4"/>
      <c r="M16" s="4"/>
      <c r="N16" s="2">
        <v>74.349999999999994</v>
      </c>
    </row>
    <row r="17" spans="1:14" x14ac:dyDescent="0.25">
      <c r="A17" s="2">
        <v>364</v>
      </c>
      <c r="B17" s="3" t="s">
        <v>46</v>
      </c>
      <c r="C17" s="3" t="s">
        <v>45</v>
      </c>
      <c r="D17" s="2" t="s">
        <v>23</v>
      </c>
      <c r="E17" s="3" t="s">
        <v>36</v>
      </c>
      <c r="F17" s="2">
        <v>135</v>
      </c>
      <c r="G17" s="2" t="s">
        <v>25</v>
      </c>
      <c r="H17" s="2">
        <v>137.5</v>
      </c>
      <c r="I17" s="2" t="s">
        <v>25</v>
      </c>
      <c r="J17" s="2">
        <v>140</v>
      </c>
      <c r="K17" s="2" t="s">
        <v>25</v>
      </c>
      <c r="L17" s="4"/>
      <c r="M17" s="4"/>
      <c r="N17" s="2">
        <v>85.75</v>
      </c>
    </row>
    <row r="18" spans="1:14" x14ac:dyDescent="0.25">
      <c r="A18" s="2">
        <v>300</v>
      </c>
      <c r="B18" s="3" t="s">
        <v>47</v>
      </c>
      <c r="C18" s="3" t="s">
        <v>45</v>
      </c>
      <c r="D18" s="2" t="s">
        <v>23</v>
      </c>
      <c r="E18" s="3" t="s">
        <v>24</v>
      </c>
      <c r="F18" s="2">
        <v>130</v>
      </c>
      <c r="G18" s="2" t="s">
        <v>25</v>
      </c>
      <c r="H18" s="2">
        <v>140</v>
      </c>
      <c r="I18" s="2" t="s">
        <v>25</v>
      </c>
      <c r="J18" s="2">
        <v>150</v>
      </c>
      <c r="K18" s="2" t="s">
        <v>25</v>
      </c>
      <c r="L18" s="4"/>
      <c r="M18" s="4"/>
      <c r="N18" s="2">
        <v>96.2</v>
      </c>
    </row>
    <row r="19" spans="1:14" x14ac:dyDescent="0.25">
      <c r="A19" s="2">
        <v>377</v>
      </c>
      <c r="B19" s="3" t="s">
        <v>48</v>
      </c>
      <c r="C19" s="3" t="s">
        <v>49</v>
      </c>
      <c r="D19" s="2" t="s">
        <v>23</v>
      </c>
      <c r="E19" s="3" t="s">
        <v>28</v>
      </c>
      <c r="F19" s="2">
        <v>30</v>
      </c>
      <c r="G19" s="2" t="s">
        <v>25</v>
      </c>
      <c r="H19" s="2">
        <v>35</v>
      </c>
      <c r="I19" s="2" t="s">
        <v>25</v>
      </c>
      <c r="J19" s="2">
        <v>37.5</v>
      </c>
      <c r="K19" s="2" t="s">
        <v>25</v>
      </c>
      <c r="L19" s="4"/>
      <c r="M19" s="4"/>
      <c r="N19" s="2">
        <v>56.75</v>
      </c>
    </row>
    <row r="20" spans="1:14" x14ac:dyDescent="0.25">
      <c r="A20" s="2">
        <v>294</v>
      </c>
      <c r="B20" s="3" t="s">
        <v>50</v>
      </c>
      <c r="C20" s="3" t="s">
        <v>49</v>
      </c>
      <c r="D20" s="2" t="s">
        <v>23</v>
      </c>
      <c r="E20" s="3" t="s">
        <v>51</v>
      </c>
      <c r="F20" s="2">
        <v>95</v>
      </c>
      <c r="G20" s="2" t="s">
        <v>25</v>
      </c>
      <c r="H20" s="2">
        <v>102.5</v>
      </c>
      <c r="I20" s="2" t="s">
        <v>25</v>
      </c>
      <c r="J20" s="2">
        <v>105</v>
      </c>
      <c r="K20" s="2" t="s">
        <v>25</v>
      </c>
      <c r="L20" s="4"/>
      <c r="M20" s="4"/>
      <c r="N20" s="2">
        <v>67</v>
      </c>
    </row>
    <row r="21" spans="1:14" x14ac:dyDescent="0.25">
      <c r="A21" s="2">
        <v>647</v>
      </c>
      <c r="B21" s="3" t="s">
        <v>52</v>
      </c>
      <c r="C21" s="3" t="s">
        <v>49</v>
      </c>
      <c r="D21" s="2" t="s">
        <v>23</v>
      </c>
      <c r="E21" s="3" t="s">
        <v>53</v>
      </c>
      <c r="F21" s="2">
        <v>95</v>
      </c>
      <c r="G21" s="2" t="s">
        <v>25</v>
      </c>
      <c r="H21" s="2">
        <v>105</v>
      </c>
      <c r="I21" s="2" t="s">
        <v>26</v>
      </c>
      <c r="J21" s="2">
        <v>105</v>
      </c>
      <c r="K21" s="2" t="s">
        <v>25</v>
      </c>
      <c r="L21" s="4"/>
      <c r="M21" s="4"/>
      <c r="N21" s="2">
        <v>82.5</v>
      </c>
    </row>
    <row r="22" spans="1:14" x14ac:dyDescent="0.25">
      <c r="A22" s="2">
        <v>330</v>
      </c>
      <c r="B22" s="3" t="s">
        <v>54</v>
      </c>
      <c r="C22" s="3" t="s">
        <v>49</v>
      </c>
      <c r="D22" s="2" t="s">
        <v>23</v>
      </c>
      <c r="E22" s="3" t="s">
        <v>36</v>
      </c>
      <c r="F22" s="2">
        <v>100</v>
      </c>
      <c r="G22" s="2" t="s">
        <v>25</v>
      </c>
      <c r="H22" s="2">
        <v>105</v>
      </c>
      <c r="I22" s="2" t="s">
        <v>26</v>
      </c>
      <c r="J22" s="2">
        <v>105</v>
      </c>
      <c r="K22" s="2" t="s">
        <v>25</v>
      </c>
      <c r="L22" s="4"/>
      <c r="M22" s="4"/>
      <c r="N22" s="2">
        <v>88.25</v>
      </c>
    </row>
    <row r="23" spans="1:14" x14ac:dyDescent="0.25">
      <c r="A23" s="2">
        <v>363</v>
      </c>
      <c r="B23" s="3" t="s">
        <v>46</v>
      </c>
      <c r="C23" s="3" t="s">
        <v>49</v>
      </c>
      <c r="D23" s="2" t="s">
        <v>23</v>
      </c>
      <c r="E23" s="3" t="s">
        <v>36</v>
      </c>
      <c r="F23" s="2">
        <v>95</v>
      </c>
      <c r="G23" s="2" t="s">
        <v>25</v>
      </c>
      <c r="H23" s="2">
        <v>100</v>
      </c>
      <c r="I23" s="2" t="s">
        <v>25</v>
      </c>
      <c r="J23" s="2">
        <v>102.5</v>
      </c>
      <c r="K23" s="2" t="s">
        <v>25</v>
      </c>
      <c r="L23" s="4"/>
      <c r="M23" s="4"/>
      <c r="N23" s="2">
        <v>85.75</v>
      </c>
    </row>
    <row r="24" spans="1:14" x14ac:dyDescent="0.25">
      <c r="A24" s="2">
        <v>305</v>
      </c>
      <c r="B24" s="3" t="s">
        <v>21</v>
      </c>
      <c r="C24" s="3" t="s">
        <v>49</v>
      </c>
      <c r="D24" s="2" t="s">
        <v>23</v>
      </c>
      <c r="E24" s="3" t="s">
        <v>24</v>
      </c>
      <c r="F24" s="2">
        <v>100</v>
      </c>
      <c r="G24" s="2" t="s">
        <v>25</v>
      </c>
      <c r="H24" s="2">
        <v>105</v>
      </c>
      <c r="I24" s="2" t="s">
        <v>25</v>
      </c>
      <c r="J24" s="2">
        <v>107.5</v>
      </c>
      <c r="K24" s="2" t="s">
        <v>26</v>
      </c>
      <c r="L24" s="4"/>
      <c r="M24" s="4"/>
      <c r="N24" s="2">
        <v>95.95</v>
      </c>
    </row>
    <row r="25" spans="1:14" x14ac:dyDescent="0.25">
      <c r="A25" s="2">
        <v>341</v>
      </c>
      <c r="B25" s="3" t="s">
        <v>55</v>
      </c>
      <c r="C25" s="3" t="s">
        <v>49</v>
      </c>
      <c r="D25" s="2" t="s">
        <v>23</v>
      </c>
      <c r="E25" s="3" t="s">
        <v>56</v>
      </c>
      <c r="F25" s="2">
        <v>110</v>
      </c>
      <c r="G25" s="2" t="s">
        <v>25</v>
      </c>
      <c r="H25" s="2">
        <v>115</v>
      </c>
      <c r="I25" s="2" t="s">
        <v>25</v>
      </c>
      <c r="J25" s="2">
        <v>120</v>
      </c>
      <c r="K25" s="2" t="s">
        <v>25</v>
      </c>
      <c r="L25" s="4"/>
      <c r="M25" s="4"/>
      <c r="N25" s="2">
        <v>102.7</v>
      </c>
    </row>
    <row r="26" spans="1:14" x14ac:dyDescent="0.25">
      <c r="A26" s="2">
        <v>306</v>
      </c>
      <c r="B26" s="3" t="s">
        <v>57</v>
      </c>
      <c r="C26" s="3" t="s">
        <v>49</v>
      </c>
      <c r="D26" s="2" t="s">
        <v>23</v>
      </c>
      <c r="E26" s="3" t="s">
        <v>58</v>
      </c>
      <c r="F26" s="2">
        <v>42</v>
      </c>
      <c r="G26" s="2" t="s">
        <v>25</v>
      </c>
      <c r="H26" s="2">
        <v>45</v>
      </c>
      <c r="I26" s="2" t="s">
        <v>25</v>
      </c>
      <c r="J26" s="2">
        <v>47.5</v>
      </c>
      <c r="K26" s="2" t="s">
        <v>25</v>
      </c>
      <c r="L26" s="4"/>
      <c r="M26" s="4"/>
      <c r="N26" s="2">
        <v>51.7</v>
      </c>
    </row>
    <row r="27" spans="1:14" x14ac:dyDescent="0.25">
      <c r="A27" s="2">
        <v>308</v>
      </c>
      <c r="B27" s="3" t="s">
        <v>59</v>
      </c>
      <c r="C27" s="3" t="s">
        <v>49</v>
      </c>
      <c r="D27" s="2" t="s">
        <v>23</v>
      </c>
      <c r="E27" s="3" t="s">
        <v>60</v>
      </c>
      <c r="F27" s="2">
        <v>37.5</v>
      </c>
      <c r="G27" s="2" t="s">
        <v>25</v>
      </c>
      <c r="H27" s="2">
        <v>40</v>
      </c>
      <c r="I27" s="2" t="s">
        <v>25</v>
      </c>
      <c r="J27" s="2">
        <v>42.5</v>
      </c>
      <c r="K27" s="2" t="s">
        <v>25</v>
      </c>
      <c r="L27" s="4"/>
      <c r="M27" s="4"/>
      <c r="N27" s="2">
        <v>55.1</v>
      </c>
    </row>
    <row r="28" spans="1:14" x14ac:dyDescent="0.25">
      <c r="A28" s="2">
        <v>381</v>
      </c>
      <c r="B28" s="3" t="s">
        <v>61</v>
      </c>
      <c r="C28" s="3" t="s">
        <v>49</v>
      </c>
      <c r="D28" s="2" t="s">
        <v>23</v>
      </c>
      <c r="E28" s="3" t="s">
        <v>51</v>
      </c>
      <c r="F28" s="2">
        <v>20</v>
      </c>
      <c r="G28" s="2" t="s">
        <v>25</v>
      </c>
      <c r="H28" s="2">
        <v>25</v>
      </c>
      <c r="I28" s="2" t="s">
        <v>26</v>
      </c>
      <c r="J28" s="2">
        <v>25</v>
      </c>
      <c r="K28" s="2" t="s">
        <v>26</v>
      </c>
      <c r="L28" s="4"/>
      <c r="M28" s="4"/>
      <c r="N28" s="2">
        <v>65</v>
      </c>
    </row>
    <row r="29" spans="1:14" x14ac:dyDescent="0.25">
      <c r="A29" s="2">
        <v>320</v>
      </c>
      <c r="B29" s="3" t="s">
        <v>62</v>
      </c>
      <c r="C29" s="3" t="s">
        <v>49</v>
      </c>
      <c r="D29" s="2" t="s">
        <v>23</v>
      </c>
      <c r="E29" s="3" t="s">
        <v>34</v>
      </c>
      <c r="F29" s="2">
        <v>42.5</v>
      </c>
      <c r="G29" s="2" t="s">
        <v>25</v>
      </c>
      <c r="H29" s="2">
        <v>45</v>
      </c>
      <c r="I29" s="2" t="s">
        <v>25</v>
      </c>
      <c r="J29" s="2">
        <v>47.5</v>
      </c>
      <c r="K29" s="2" t="s">
        <v>25</v>
      </c>
      <c r="L29" s="4"/>
      <c r="M29" s="4"/>
      <c r="N29" s="2">
        <v>75</v>
      </c>
    </row>
    <row r="30" spans="1:14" x14ac:dyDescent="0.25">
      <c r="A30" s="2">
        <v>343</v>
      </c>
      <c r="B30" s="3" t="s">
        <v>63</v>
      </c>
      <c r="C30" s="3" t="s">
        <v>64</v>
      </c>
      <c r="D30" s="2" t="s">
        <v>23</v>
      </c>
      <c r="E30" s="3" t="s">
        <v>28</v>
      </c>
      <c r="F30" s="2">
        <v>20</v>
      </c>
      <c r="G30" s="2" t="s">
        <v>25</v>
      </c>
      <c r="H30" s="2">
        <v>22.5</v>
      </c>
      <c r="I30" s="2" t="s">
        <v>25</v>
      </c>
      <c r="J30" s="2">
        <v>27.5</v>
      </c>
      <c r="K30" s="2" t="s">
        <v>25</v>
      </c>
      <c r="L30" s="4"/>
      <c r="M30" s="4"/>
      <c r="N30" s="2">
        <v>60</v>
      </c>
    </row>
    <row r="31" spans="1:14" x14ac:dyDescent="0.25">
      <c r="A31" s="2">
        <v>376</v>
      </c>
      <c r="B31" s="3" t="s">
        <v>65</v>
      </c>
      <c r="C31" s="3" t="s">
        <v>64</v>
      </c>
      <c r="D31" s="2" t="s">
        <v>23</v>
      </c>
      <c r="E31" s="3" t="s">
        <v>43</v>
      </c>
      <c r="F31" s="2">
        <v>37.5</v>
      </c>
      <c r="G31" s="2" t="s">
        <v>26</v>
      </c>
      <c r="H31" s="2">
        <v>40</v>
      </c>
      <c r="I31" s="2" t="s">
        <v>25</v>
      </c>
      <c r="J31" s="2">
        <v>45</v>
      </c>
      <c r="K31" s="2" t="s">
        <v>25</v>
      </c>
      <c r="L31" s="4"/>
      <c r="M31" s="4"/>
      <c r="N31" s="2">
        <v>125</v>
      </c>
    </row>
    <row r="32" spans="1:14" x14ac:dyDescent="0.25">
      <c r="A32" s="2">
        <v>375</v>
      </c>
      <c r="B32" s="3" t="s">
        <v>66</v>
      </c>
      <c r="C32" s="3" t="s">
        <v>64</v>
      </c>
      <c r="D32" s="2" t="s">
        <v>23</v>
      </c>
      <c r="E32" s="3" t="s">
        <v>60</v>
      </c>
      <c r="F32" s="2">
        <v>30</v>
      </c>
      <c r="G32" s="2" t="s">
        <v>25</v>
      </c>
      <c r="H32" s="2">
        <v>32.5</v>
      </c>
      <c r="I32" s="2" t="s">
        <v>25</v>
      </c>
      <c r="J32" s="2">
        <v>35</v>
      </c>
      <c r="K32" s="2" t="s">
        <v>25</v>
      </c>
      <c r="L32" s="4"/>
      <c r="M32" s="4"/>
      <c r="N32" s="2">
        <v>54.5</v>
      </c>
    </row>
    <row r="33" spans="1:14" x14ac:dyDescent="0.25">
      <c r="A33" s="2">
        <v>304</v>
      </c>
      <c r="B33" s="3" t="s">
        <v>52</v>
      </c>
      <c r="C33" s="3" t="s">
        <v>64</v>
      </c>
      <c r="D33" s="2" t="s">
        <v>23</v>
      </c>
      <c r="E33" s="3" t="s">
        <v>53</v>
      </c>
      <c r="F33" s="2">
        <v>82.5</v>
      </c>
      <c r="G33" s="2" t="s">
        <v>25</v>
      </c>
      <c r="H33" s="2">
        <v>85</v>
      </c>
      <c r="I33" s="2" t="s">
        <v>25</v>
      </c>
      <c r="J33" s="2">
        <v>87.5</v>
      </c>
      <c r="K33" s="2" t="s">
        <v>26</v>
      </c>
      <c r="L33" s="4"/>
      <c r="M33" s="4"/>
      <c r="N33" s="2">
        <v>82.5</v>
      </c>
    </row>
    <row r="34" spans="1:14" x14ac:dyDescent="0.25">
      <c r="A34" s="2">
        <v>323</v>
      </c>
      <c r="B34" s="3" t="s">
        <v>67</v>
      </c>
      <c r="C34" s="3" t="s">
        <v>64</v>
      </c>
      <c r="D34" s="2" t="s">
        <v>23</v>
      </c>
      <c r="E34" s="3" t="s">
        <v>56</v>
      </c>
      <c r="F34" s="2">
        <v>87.5</v>
      </c>
      <c r="G34" s="2" t="s">
        <v>25</v>
      </c>
      <c r="H34" s="2">
        <v>95</v>
      </c>
      <c r="I34" s="2" t="s">
        <v>25</v>
      </c>
      <c r="J34" s="2">
        <v>97.5</v>
      </c>
      <c r="K34" s="2" t="s">
        <v>25</v>
      </c>
      <c r="L34" s="4"/>
      <c r="M34" s="4"/>
      <c r="N34" s="2">
        <v>102.9</v>
      </c>
    </row>
    <row r="35" spans="1:14" x14ac:dyDescent="0.25">
      <c r="A35" s="2">
        <v>353</v>
      </c>
      <c r="B35" s="3" t="s">
        <v>68</v>
      </c>
      <c r="C35" s="3" t="s">
        <v>64</v>
      </c>
      <c r="D35" s="2" t="s">
        <v>23</v>
      </c>
      <c r="E35" s="3" t="s">
        <v>56</v>
      </c>
      <c r="F35" s="2">
        <v>50</v>
      </c>
      <c r="G35" s="2" t="s">
        <v>25</v>
      </c>
      <c r="H35" s="2">
        <v>65</v>
      </c>
      <c r="I35" s="2" t="s">
        <v>25</v>
      </c>
      <c r="J35" s="2">
        <v>75</v>
      </c>
      <c r="K35" s="2" t="s">
        <v>25</v>
      </c>
      <c r="L35" s="4"/>
      <c r="M35" s="4"/>
      <c r="N35" s="2">
        <v>102.5</v>
      </c>
    </row>
    <row r="36" spans="1:14" x14ac:dyDescent="0.25">
      <c r="A36" s="2">
        <v>361</v>
      </c>
      <c r="B36" s="3" t="s">
        <v>69</v>
      </c>
      <c r="C36" s="3" t="s">
        <v>64</v>
      </c>
      <c r="D36" s="2" t="s">
        <v>23</v>
      </c>
      <c r="E36" s="3" t="s">
        <v>51</v>
      </c>
      <c r="F36" s="2">
        <v>32.5</v>
      </c>
      <c r="G36" s="2" t="s">
        <v>25</v>
      </c>
      <c r="H36" s="2">
        <v>35</v>
      </c>
      <c r="I36" s="2" t="s">
        <v>25</v>
      </c>
      <c r="J36" s="2">
        <v>40</v>
      </c>
      <c r="K36" s="2" t="s">
        <v>25</v>
      </c>
      <c r="L36" s="4"/>
      <c r="M36" s="4"/>
      <c r="N36" s="2">
        <v>64.7</v>
      </c>
    </row>
    <row r="37" spans="1:14" x14ac:dyDescent="0.25">
      <c r="A37" s="2">
        <v>331</v>
      </c>
      <c r="B37" s="3" t="s">
        <v>54</v>
      </c>
      <c r="C37" s="3" t="s">
        <v>70</v>
      </c>
      <c r="D37" s="2" t="s">
        <v>23</v>
      </c>
      <c r="E37" s="3" t="s">
        <v>36</v>
      </c>
      <c r="F37" s="2">
        <v>72.5</v>
      </c>
      <c r="G37" s="2" t="s">
        <v>25</v>
      </c>
      <c r="H37" s="2">
        <v>75</v>
      </c>
      <c r="I37" s="2" t="s">
        <v>25</v>
      </c>
      <c r="J37" s="2">
        <v>77.5</v>
      </c>
      <c r="K37" s="2" t="s">
        <v>25</v>
      </c>
      <c r="L37" s="4"/>
      <c r="M37" s="4"/>
      <c r="N37" s="2">
        <v>88.25</v>
      </c>
    </row>
    <row r="38" spans="1:14" x14ac:dyDescent="0.25">
      <c r="A38" s="2">
        <v>339</v>
      </c>
      <c r="B38" s="3" t="s">
        <v>71</v>
      </c>
      <c r="C38" s="3" t="s">
        <v>70</v>
      </c>
      <c r="D38" s="2" t="s">
        <v>23</v>
      </c>
      <c r="E38" s="3" t="s">
        <v>24</v>
      </c>
      <c r="F38" s="2">
        <v>50</v>
      </c>
      <c r="G38" s="2" t="s">
        <v>25</v>
      </c>
      <c r="H38" s="2">
        <v>60</v>
      </c>
      <c r="I38" s="2" t="s">
        <v>25</v>
      </c>
      <c r="J38" s="2">
        <v>62.5</v>
      </c>
      <c r="K38" s="2" t="s">
        <v>25</v>
      </c>
      <c r="L38" s="4"/>
      <c r="M38" s="4"/>
      <c r="N38" s="2">
        <v>96.65</v>
      </c>
    </row>
    <row r="39" spans="1:14" x14ac:dyDescent="0.25">
      <c r="A39" s="2">
        <v>322</v>
      </c>
      <c r="B39" s="3" t="s">
        <v>67</v>
      </c>
      <c r="C39" s="3" t="s">
        <v>70</v>
      </c>
      <c r="D39" s="2" t="s">
        <v>23</v>
      </c>
      <c r="E39" s="3" t="s">
        <v>56</v>
      </c>
      <c r="F39" s="2">
        <v>80</v>
      </c>
      <c r="G39" s="2" t="s">
        <v>25</v>
      </c>
      <c r="H39" s="2">
        <v>82.5</v>
      </c>
      <c r="I39" s="2" t="s">
        <v>25</v>
      </c>
      <c r="J39" s="2">
        <v>85</v>
      </c>
      <c r="K39" s="2" t="s">
        <v>26</v>
      </c>
      <c r="L39" s="4"/>
      <c r="M39" s="4"/>
      <c r="N39" s="2">
        <v>102.9</v>
      </c>
    </row>
    <row r="40" spans="1:14" x14ac:dyDescent="0.25">
      <c r="A40" s="2">
        <v>423</v>
      </c>
      <c r="B40" s="3" t="s">
        <v>68</v>
      </c>
      <c r="C40" s="3" t="s">
        <v>70</v>
      </c>
      <c r="D40" s="2" t="s">
        <v>23</v>
      </c>
      <c r="E40" s="3" t="s">
        <v>56</v>
      </c>
      <c r="F40" s="2">
        <v>50</v>
      </c>
      <c r="G40" s="2" t="s">
        <v>25</v>
      </c>
      <c r="H40" s="2">
        <v>60</v>
      </c>
      <c r="I40" s="2" t="s">
        <v>26</v>
      </c>
      <c r="J40" s="2"/>
      <c r="K40" s="2" t="s">
        <v>26</v>
      </c>
      <c r="L40" s="4"/>
      <c r="M40" s="4"/>
      <c r="N40" s="2">
        <v>102.5</v>
      </c>
    </row>
    <row r="41" spans="1:14" x14ac:dyDescent="0.25">
      <c r="A41" s="2">
        <v>307</v>
      </c>
      <c r="B41" s="3" t="s">
        <v>57</v>
      </c>
      <c r="C41" s="3" t="s">
        <v>70</v>
      </c>
      <c r="D41" s="2" t="s">
        <v>23</v>
      </c>
      <c r="E41" s="3" t="s">
        <v>58</v>
      </c>
      <c r="F41" s="2">
        <v>27.5</v>
      </c>
      <c r="G41" s="2" t="s">
        <v>25</v>
      </c>
      <c r="H41" s="2">
        <v>30</v>
      </c>
      <c r="I41" s="2" t="s">
        <v>25</v>
      </c>
      <c r="J41" s="2">
        <v>32.5</v>
      </c>
      <c r="K41" s="2" t="s">
        <v>25</v>
      </c>
      <c r="L41" s="4"/>
      <c r="M41" s="4"/>
      <c r="N41" s="2">
        <v>51.7</v>
      </c>
    </row>
    <row r="42" spans="1:14" x14ac:dyDescent="0.25">
      <c r="A42" s="2">
        <v>354</v>
      </c>
      <c r="B42" s="3" t="s">
        <v>68</v>
      </c>
      <c r="C42" s="3" t="s">
        <v>72</v>
      </c>
      <c r="D42" s="2" t="s">
        <v>23</v>
      </c>
      <c r="E42" s="3" t="s">
        <v>56</v>
      </c>
      <c r="F42" s="2">
        <v>50</v>
      </c>
      <c r="G42" s="2" t="s">
        <v>25</v>
      </c>
      <c r="H42" s="2">
        <v>70</v>
      </c>
      <c r="I42" s="2" t="s">
        <v>25</v>
      </c>
      <c r="J42" s="2"/>
      <c r="K42" s="2" t="s">
        <v>26</v>
      </c>
      <c r="L42" s="4"/>
      <c r="M42" s="4"/>
      <c r="N42" s="2">
        <v>102.5</v>
      </c>
    </row>
    <row r="43" spans="1:14" x14ac:dyDescent="0.25">
      <c r="A43" s="2">
        <v>335</v>
      </c>
      <c r="B43" s="3" t="s">
        <v>29</v>
      </c>
      <c r="C43" s="3" t="s">
        <v>73</v>
      </c>
      <c r="D43" s="2" t="s">
        <v>23</v>
      </c>
      <c r="E43" s="3" t="s">
        <v>31</v>
      </c>
      <c r="F43" s="2">
        <v>8.75</v>
      </c>
      <c r="G43" s="2" t="s">
        <v>25</v>
      </c>
      <c r="H43" s="2">
        <v>10</v>
      </c>
      <c r="I43" s="2" t="s">
        <v>25</v>
      </c>
      <c r="J43" s="2">
        <v>11.25</v>
      </c>
      <c r="K43" s="2" t="s">
        <v>25</v>
      </c>
      <c r="L43" s="4"/>
      <c r="M43" s="4"/>
      <c r="N43" s="2">
        <v>38.9</v>
      </c>
    </row>
    <row r="44" spans="1:14" x14ac:dyDescent="0.25">
      <c r="A44" s="2">
        <v>340</v>
      </c>
      <c r="B44" s="3" t="s">
        <v>74</v>
      </c>
      <c r="C44" s="3" t="s">
        <v>73</v>
      </c>
      <c r="D44" s="2" t="s">
        <v>23</v>
      </c>
      <c r="E44" s="3" t="s">
        <v>31</v>
      </c>
      <c r="F44" s="2">
        <v>5</v>
      </c>
      <c r="G44" s="2" t="s">
        <v>25</v>
      </c>
      <c r="H44" s="2">
        <v>7.5</v>
      </c>
      <c r="I44" s="2" t="s">
        <v>25</v>
      </c>
      <c r="J44" s="2">
        <v>10</v>
      </c>
      <c r="K44" s="2" t="s">
        <v>25</v>
      </c>
      <c r="L44" s="4"/>
      <c r="M44" s="4"/>
      <c r="N44" s="2">
        <v>28.3</v>
      </c>
    </row>
    <row r="45" spans="1:14" x14ac:dyDescent="0.25">
      <c r="A45" s="2">
        <v>342</v>
      </c>
      <c r="B45" s="3" t="s">
        <v>75</v>
      </c>
      <c r="C45" s="3" t="s">
        <v>73</v>
      </c>
      <c r="D45" s="2" t="s">
        <v>23</v>
      </c>
      <c r="E45" s="3" t="s">
        <v>31</v>
      </c>
      <c r="F45" s="2">
        <v>12.5</v>
      </c>
      <c r="G45" s="2" t="s">
        <v>25</v>
      </c>
      <c r="H45" s="2">
        <v>15</v>
      </c>
      <c r="I45" s="2" t="s">
        <v>25</v>
      </c>
      <c r="J45" s="2">
        <v>17.5</v>
      </c>
      <c r="K45" s="2" t="s">
        <v>26</v>
      </c>
      <c r="L45" s="4"/>
      <c r="M45" s="4"/>
      <c r="N45" s="2">
        <v>33.700000000000003</v>
      </c>
    </row>
    <row r="46" spans="1:14" x14ac:dyDescent="0.25">
      <c r="A46" s="2">
        <v>371</v>
      </c>
      <c r="B46" s="3" t="s">
        <v>76</v>
      </c>
      <c r="C46" s="3" t="s">
        <v>73</v>
      </c>
      <c r="D46" s="2" t="s">
        <v>23</v>
      </c>
      <c r="E46" s="3" t="s">
        <v>31</v>
      </c>
      <c r="F46" s="2">
        <v>7.5</v>
      </c>
      <c r="G46" s="2" t="s">
        <v>25</v>
      </c>
      <c r="H46" s="2">
        <v>10</v>
      </c>
      <c r="I46" s="2" t="s">
        <v>25</v>
      </c>
      <c r="J46" s="2">
        <v>11.25</v>
      </c>
      <c r="K46" s="2" t="s">
        <v>25</v>
      </c>
      <c r="L46" s="4"/>
      <c r="M46" s="4"/>
      <c r="N46" s="2">
        <v>30.5</v>
      </c>
    </row>
    <row r="47" spans="1:14" x14ac:dyDescent="0.25">
      <c r="A47" s="2">
        <v>301</v>
      </c>
      <c r="B47" s="3" t="s">
        <v>44</v>
      </c>
      <c r="C47" s="3" t="s">
        <v>73</v>
      </c>
      <c r="D47" s="2" t="s">
        <v>23</v>
      </c>
      <c r="E47" s="3" t="s">
        <v>34</v>
      </c>
      <c r="F47" s="2">
        <v>72.5</v>
      </c>
      <c r="G47" s="2" t="s">
        <v>25</v>
      </c>
      <c r="H47" s="2">
        <v>75</v>
      </c>
      <c r="I47" s="2" t="s">
        <v>25</v>
      </c>
      <c r="J47" s="2">
        <v>80</v>
      </c>
      <c r="K47" s="2" t="s">
        <v>25</v>
      </c>
      <c r="L47" s="4"/>
      <c r="M47" s="4"/>
      <c r="N47" s="2">
        <v>74.349999999999994</v>
      </c>
    </row>
    <row r="48" spans="1:14" x14ac:dyDescent="0.25">
      <c r="A48" s="2">
        <v>310</v>
      </c>
      <c r="B48" s="3" t="s">
        <v>77</v>
      </c>
      <c r="C48" s="3" t="s">
        <v>73</v>
      </c>
      <c r="D48" s="2" t="s">
        <v>23</v>
      </c>
      <c r="E48" s="3" t="s">
        <v>34</v>
      </c>
      <c r="F48" s="2">
        <v>65</v>
      </c>
      <c r="G48" s="2" t="s">
        <v>25</v>
      </c>
      <c r="H48" s="2">
        <v>70</v>
      </c>
      <c r="I48" s="2" t="s">
        <v>25</v>
      </c>
      <c r="J48" s="2">
        <v>75</v>
      </c>
      <c r="K48" s="2" t="s">
        <v>26</v>
      </c>
      <c r="L48" s="4"/>
      <c r="M48" s="4"/>
      <c r="N48" s="2">
        <v>72.3</v>
      </c>
    </row>
    <row r="49" spans="1:14" x14ac:dyDescent="0.25">
      <c r="A49" s="2">
        <v>313</v>
      </c>
      <c r="B49" s="3" t="s">
        <v>78</v>
      </c>
      <c r="C49" s="3" t="s">
        <v>73</v>
      </c>
      <c r="D49" s="2" t="s">
        <v>23</v>
      </c>
      <c r="E49" s="3" t="s">
        <v>36</v>
      </c>
      <c r="F49" s="2">
        <v>50</v>
      </c>
      <c r="G49" s="2" t="s">
        <v>25</v>
      </c>
      <c r="H49" s="2">
        <v>55</v>
      </c>
      <c r="I49" s="2" t="s">
        <v>25</v>
      </c>
      <c r="J49" s="2">
        <v>57.5</v>
      </c>
      <c r="K49" s="2" t="s">
        <v>25</v>
      </c>
      <c r="L49" s="4"/>
      <c r="M49" s="4"/>
      <c r="N49" s="2">
        <v>89.6</v>
      </c>
    </row>
    <row r="50" spans="1:14" x14ac:dyDescent="0.25">
      <c r="A50" s="2">
        <v>365</v>
      </c>
      <c r="B50" s="3" t="s">
        <v>46</v>
      </c>
      <c r="C50" s="3" t="s">
        <v>73</v>
      </c>
      <c r="D50" s="2" t="s">
        <v>23</v>
      </c>
      <c r="E50" s="3" t="s">
        <v>36</v>
      </c>
      <c r="F50" s="2">
        <v>50</v>
      </c>
      <c r="G50" s="2" t="s">
        <v>25</v>
      </c>
      <c r="H50" s="2">
        <v>52.5</v>
      </c>
      <c r="I50" s="2" t="s">
        <v>25</v>
      </c>
      <c r="J50" s="2">
        <v>55</v>
      </c>
      <c r="K50" s="2" t="s">
        <v>25</v>
      </c>
      <c r="L50" s="4"/>
      <c r="M50" s="4"/>
      <c r="N50" s="2">
        <v>85.75</v>
      </c>
    </row>
    <row r="51" spans="1:14" x14ac:dyDescent="0.25">
      <c r="A51" s="2">
        <v>351</v>
      </c>
      <c r="B51" s="3" t="s">
        <v>38</v>
      </c>
      <c r="C51" s="3" t="s">
        <v>73</v>
      </c>
      <c r="D51" s="2" t="s">
        <v>23</v>
      </c>
      <c r="E51" s="3" t="s">
        <v>36</v>
      </c>
      <c r="F51" s="2">
        <v>35</v>
      </c>
      <c r="G51" s="2" t="s">
        <v>25</v>
      </c>
      <c r="H51" s="2">
        <v>40</v>
      </c>
      <c r="I51" s="2" t="s">
        <v>25</v>
      </c>
      <c r="J51" s="2">
        <v>45</v>
      </c>
      <c r="K51" s="2" t="s">
        <v>25</v>
      </c>
      <c r="L51" s="4"/>
      <c r="M51" s="4"/>
      <c r="N51" s="2">
        <v>89</v>
      </c>
    </row>
    <row r="52" spans="1:14" x14ac:dyDescent="0.25">
      <c r="A52" s="2">
        <v>316</v>
      </c>
      <c r="B52" s="3" t="s">
        <v>37</v>
      </c>
      <c r="C52" s="3" t="s">
        <v>73</v>
      </c>
      <c r="D52" s="2" t="s">
        <v>23</v>
      </c>
      <c r="E52" s="3" t="s">
        <v>36</v>
      </c>
      <c r="F52" s="2">
        <v>30</v>
      </c>
      <c r="G52" s="2" t="s">
        <v>25</v>
      </c>
      <c r="H52" s="2">
        <v>37.5</v>
      </c>
      <c r="I52" s="2" t="s">
        <v>25</v>
      </c>
      <c r="J52" s="2">
        <v>42.5</v>
      </c>
      <c r="K52" s="2" t="s">
        <v>25</v>
      </c>
      <c r="L52" s="4"/>
      <c r="M52" s="4"/>
      <c r="N52" s="2">
        <v>88.65</v>
      </c>
    </row>
    <row r="53" spans="1:14" x14ac:dyDescent="0.25">
      <c r="A53" s="2">
        <v>317</v>
      </c>
      <c r="B53" s="3" t="s">
        <v>79</v>
      </c>
      <c r="C53" s="3" t="s">
        <v>73</v>
      </c>
      <c r="D53" s="2" t="s">
        <v>23</v>
      </c>
      <c r="E53" s="3" t="s">
        <v>24</v>
      </c>
      <c r="F53" s="2">
        <v>50</v>
      </c>
      <c r="G53" s="2" t="s">
        <v>25</v>
      </c>
      <c r="H53" s="2">
        <v>52.5</v>
      </c>
      <c r="I53" s="2" t="s">
        <v>25</v>
      </c>
      <c r="J53" s="2">
        <v>57.5</v>
      </c>
      <c r="K53" s="2" t="s">
        <v>25</v>
      </c>
      <c r="L53" s="4"/>
      <c r="M53" s="4"/>
      <c r="N53" s="2">
        <v>94.3</v>
      </c>
    </row>
    <row r="54" spans="1:14" x14ac:dyDescent="0.25">
      <c r="A54" s="2">
        <v>346</v>
      </c>
      <c r="B54" s="3" t="s">
        <v>80</v>
      </c>
      <c r="C54" s="3" t="s">
        <v>73</v>
      </c>
      <c r="D54" s="2" t="s">
        <v>23</v>
      </c>
      <c r="E54" s="3" t="s">
        <v>43</v>
      </c>
      <c r="F54" s="2">
        <v>50</v>
      </c>
      <c r="G54" s="2" t="s">
        <v>25</v>
      </c>
      <c r="H54" s="2">
        <v>55</v>
      </c>
      <c r="I54" s="2" t="s">
        <v>25</v>
      </c>
      <c r="J54" s="2">
        <v>60</v>
      </c>
      <c r="K54" s="2" t="s">
        <v>26</v>
      </c>
      <c r="L54" s="4"/>
      <c r="M54" s="4"/>
      <c r="N54" s="2">
        <v>111.4</v>
      </c>
    </row>
    <row r="55" spans="1:14" x14ac:dyDescent="0.25">
      <c r="A55" s="2">
        <v>336</v>
      </c>
      <c r="B55" s="3" t="s">
        <v>29</v>
      </c>
      <c r="C55" s="3" t="s">
        <v>81</v>
      </c>
      <c r="D55" s="2" t="s">
        <v>23</v>
      </c>
      <c r="E55" s="3" t="s">
        <v>31</v>
      </c>
      <c r="F55" s="2">
        <v>12.5</v>
      </c>
      <c r="G55" s="2" t="s">
        <v>25</v>
      </c>
      <c r="H55" s="2">
        <v>15</v>
      </c>
      <c r="I55" s="2" t="s">
        <v>25</v>
      </c>
      <c r="J55" s="2">
        <v>17.5</v>
      </c>
      <c r="K55" s="2" t="s">
        <v>25</v>
      </c>
      <c r="L55" s="4"/>
      <c r="M55" s="4"/>
      <c r="N55" s="2">
        <v>38.9</v>
      </c>
    </row>
    <row r="56" spans="1:14" x14ac:dyDescent="0.25">
      <c r="A56" s="2">
        <v>302</v>
      </c>
      <c r="B56" s="3" t="s">
        <v>44</v>
      </c>
      <c r="C56" s="3" t="s">
        <v>81</v>
      </c>
      <c r="D56" s="2" t="s">
        <v>23</v>
      </c>
      <c r="E56" s="3" t="s">
        <v>34</v>
      </c>
      <c r="F56" s="2">
        <v>50</v>
      </c>
      <c r="G56" s="2" t="s">
        <v>25</v>
      </c>
      <c r="H56" s="2">
        <v>60</v>
      </c>
      <c r="I56" s="2" t="s">
        <v>25</v>
      </c>
      <c r="J56" s="2">
        <v>75</v>
      </c>
      <c r="K56" s="2" t="s">
        <v>25</v>
      </c>
      <c r="L56" s="4"/>
      <c r="M56" s="4"/>
      <c r="N56" s="2">
        <v>74.349999999999994</v>
      </c>
    </row>
    <row r="57" spans="1:14" x14ac:dyDescent="0.25">
      <c r="A57" s="2">
        <v>366</v>
      </c>
      <c r="B57" s="3" t="s">
        <v>46</v>
      </c>
      <c r="C57" s="3" t="s">
        <v>81</v>
      </c>
      <c r="D57" s="2" t="s">
        <v>23</v>
      </c>
      <c r="E57" s="3" t="s">
        <v>36</v>
      </c>
      <c r="F57" s="2">
        <v>90</v>
      </c>
      <c r="G57" s="2" t="s">
        <v>25</v>
      </c>
      <c r="H57" s="2">
        <v>95</v>
      </c>
      <c r="I57" s="2" t="s">
        <v>25</v>
      </c>
      <c r="J57" s="2">
        <v>100</v>
      </c>
      <c r="K57" s="2" t="s">
        <v>26</v>
      </c>
      <c r="L57" s="4"/>
      <c r="M57" s="4"/>
      <c r="N57" s="2">
        <v>85.75</v>
      </c>
    </row>
    <row r="58" spans="1:14" x14ac:dyDescent="0.25">
      <c r="A58" s="2">
        <v>312</v>
      </c>
      <c r="B58" s="3" t="s">
        <v>78</v>
      </c>
      <c r="C58" s="3" t="s">
        <v>81</v>
      </c>
      <c r="D58" s="2" t="s">
        <v>23</v>
      </c>
      <c r="E58" s="3" t="s">
        <v>36</v>
      </c>
      <c r="F58" s="2">
        <v>80</v>
      </c>
      <c r="G58" s="2" t="s">
        <v>26</v>
      </c>
      <c r="H58" s="2">
        <v>80</v>
      </c>
      <c r="I58" s="2" t="s">
        <v>25</v>
      </c>
      <c r="J58" s="2">
        <v>85</v>
      </c>
      <c r="K58" s="2" t="s">
        <v>25</v>
      </c>
      <c r="L58" s="4"/>
      <c r="M58" s="4"/>
      <c r="N58" s="2">
        <v>89.6</v>
      </c>
    </row>
    <row r="59" spans="1:14" x14ac:dyDescent="0.25">
      <c r="A59" s="2">
        <v>352</v>
      </c>
      <c r="B59" s="3" t="s">
        <v>38</v>
      </c>
      <c r="C59" s="3" t="s">
        <v>81</v>
      </c>
      <c r="D59" s="2" t="s">
        <v>23</v>
      </c>
      <c r="E59" s="3" t="s">
        <v>36</v>
      </c>
      <c r="F59" s="2">
        <v>65</v>
      </c>
      <c r="G59" s="2" t="s">
        <v>25</v>
      </c>
      <c r="H59" s="2">
        <v>72.5</v>
      </c>
      <c r="I59" s="2" t="s">
        <v>25</v>
      </c>
      <c r="J59" s="2">
        <v>77.5</v>
      </c>
      <c r="K59" s="2" t="s">
        <v>25</v>
      </c>
      <c r="L59" s="4"/>
      <c r="M59" s="4"/>
      <c r="N59" s="2">
        <v>89</v>
      </c>
    </row>
    <row r="60" spans="1:14" x14ac:dyDescent="0.25">
      <c r="A60" s="2">
        <v>318</v>
      </c>
      <c r="B60" s="3" t="s">
        <v>79</v>
      </c>
      <c r="C60" s="3" t="s">
        <v>81</v>
      </c>
      <c r="D60" s="2" t="s">
        <v>23</v>
      </c>
      <c r="E60" s="3" t="s">
        <v>24</v>
      </c>
      <c r="F60" s="2">
        <v>70</v>
      </c>
      <c r="G60" s="2" t="s">
        <v>25</v>
      </c>
      <c r="H60" s="2">
        <v>75</v>
      </c>
      <c r="I60" s="2" t="s">
        <v>25</v>
      </c>
      <c r="J60" s="2">
        <v>80</v>
      </c>
      <c r="K60" s="2" t="s">
        <v>26</v>
      </c>
      <c r="L60" s="4"/>
      <c r="M60" s="4"/>
      <c r="N60" s="2">
        <v>94.3</v>
      </c>
    </row>
    <row r="61" spans="1:14" x14ac:dyDescent="0.25">
      <c r="A61" s="2">
        <v>334</v>
      </c>
      <c r="B61" s="3" t="s">
        <v>29</v>
      </c>
      <c r="C61" s="3" t="s">
        <v>82</v>
      </c>
      <c r="D61" s="2" t="s">
        <v>83</v>
      </c>
      <c r="E61" s="3" t="s">
        <v>31</v>
      </c>
      <c r="F61" s="4"/>
      <c r="G61" s="4"/>
      <c r="H61" s="4"/>
      <c r="I61" s="4"/>
      <c r="J61" s="4"/>
      <c r="K61" s="4"/>
      <c r="L61" s="2">
        <v>20</v>
      </c>
      <c r="M61" s="2">
        <v>62</v>
      </c>
      <c r="N61" s="2">
        <v>38.9</v>
      </c>
    </row>
    <row r="62" spans="1:14" x14ac:dyDescent="0.25">
      <c r="A62" s="2">
        <v>378</v>
      </c>
      <c r="B62" s="3" t="s">
        <v>48</v>
      </c>
      <c r="C62" s="3" t="s">
        <v>82</v>
      </c>
      <c r="D62" s="2" t="s">
        <v>83</v>
      </c>
      <c r="E62" s="3" t="s">
        <v>28</v>
      </c>
      <c r="F62" s="4"/>
      <c r="G62" s="4"/>
      <c r="H62" s="4"/>
      <c r="I62" s="4"/>
      <c r="J62" s="4"/>
      <c r="K62" s="4"/>
      <c r="L62" s="2">
        <v>20</v>
      </c>
      <c r="M62" s="2">
        <v>30</v>
      </c>
      <c r="N62" s="2">
        <v>56.75</v>
      </c>
    </row>
    <row r="63" spans="1:14" x14ac:dyDescent="0.25">
      <c r="A63" s="2">
        <v>649</v>
      </c>
      <c r="B63" s="3" t="s">
        <v>84</v>
      </c>
      <c r="C63" s="3" t="s">
        <v>82</v>
      </c>
      <c r="D63" s="2" t="s">
        <v>83</v>
      </c>
      <c r="E63" s="3" t="s">
        <v>28</v>
      </c>
      <c r="F63" s="4"/>
      <c r="G63" s="4"/>
      <c r="H63" s="4"/>
      <c r="I63" s="4"/>
      <c r="J63" s="4"/>
      <c r="K63" s="4"/>
      <c r="L63" s="2">
        <v>20</v>
      </c>
      <c r="M63" s="2">
        <v>22</v>
      </c>
      <c r="N63" s="2">
        <v>59.1</v>
      </c>
    </row>
    <row r="64" spans="1:14" x14ac:dyDescent="0.25">
      <c r="A64" s="2">
        <v>357</v>
      </c>
      <c r="B64" s="3" t="s">
        <v>85</v>
      </c>
      <c r="C64" s="3" t="s">
        <v>82</v>
      </c>
      <c r="D64" s="2" t="s">
        <v>83</v>
      </c>
      <c r="E64" s="3" t="s">
        <v>51</v>
      </c>
      <c r="F64" s="4"/>
      <c r="G64" s="4"/>
      <c r="H64" s="4"/>
      <c r="I64" s="4"/>
      <c r="J64" s="4"/>
      <c r="K64" s="4"/>
      <c r="L64" s="2">
        <v>20</v>
      </c>
      <c r="M64" s="2">
        <v>38</v>
      </c>
      <c r="N64" s="2">
        <v>65.849999999999994</v>
      </c>
    </row>
    <row r="65" spans="1:14" x14ac:dyDescent="0.25">
      <c r="A65" s="2">
        <v>592</v>
      </c>
      <c r="B65" s="3" t="s">
        <v>86</v>
      </c>
      <c r="C65" s="3" t="s">
        <v>82</v>
      </c>
      <c r="D65" s="2" t="s">
        <v>83</v>
      </c>
      <c r="E65" s="3" t="s">
        <v>60</v>
      </c>
      <c r="F65" s="4"/>
      <c r="G65" s="4"/>
      <c r="H65" s="4"/>
      <c r="I65" s="4"/>
      <c r="J65" s="4"/>
      <c r="K65" s="4"/>
      <c r="L65" s="2">
        <v>20</v>
      </c>
      <c r="M65" s="2">
        <v>194</v>
      </c>
      <c r="N65" s="2">
        <v>53.8</v>
      </c>
    </row>
    <row r="66" spans="1:14" x14ac:dyDescent="0.25">
      <c r="A66" s="2">
        <v>380</v>
      </c>
      <c r="B66" s="3" t="s">
        <v>87</v>
      </c>
      <c r="C66" s="3" t="s">
        <v>82</v>
      </c>
      <c r="D66" s="2" t="s">
        <v>83</v>
      </c>
      <c r="E66" s="3" t="s">
        <v>60</v>
      </c>
      <c r="F66" s="4"/>
      <c r="G66" s="4"/>
      <c r="H66" s="4"/>
      <c r="I66" s="4"/>
      <c r="J66" s="4"/>
      <c r="K66" s="4"/>
      <c r="L66" s="2">
        <v>20</v>
      </c>
      <c r="M66" s="2">
        <v>41</v>
      </c>
      <c r="N66" s="2">
        <v>52.8</v>
      </c>
    </row>
    <row r="67" spans="1:14" x14ac:dyDescent="0.25">
      <c r="A67" s="2">
        <v>382</v>
      </c>
      <c r="B67" s="3" t="s">
        <v>61</v>
      </c>
      <c r="C67" s="3" t="s">
        <v>82</v>
      </c>
      <c r="D67" s="2" t="s">
        <v>83</v>
      </c>
      <c r="E67" s="3" t="s">
        <v>51</v>
      </c>
      <c r="F67" s="4"/>
      <c r="G67" s="4"/>
      <c r="H67" s="4"/>
      <c r="I67" s="4"/>
      <c r="J67" s="4"/>
      <c r="K67" s="4"/>
      <c r="L67" s="2">
        <v>20</v>
      </c>
      <c r="M67" s="2">
        <v>56</v>
      </c>
      <c r="N67" s="2">
        <v>65</v>
      </c>
    </row>
    <row r="68" spans="1:14" x14ac:dyDescent="0.25">
      <c r="A68" s="2">
        <v>384</v>
      </c>
      <c r="B68" s="3" t="s">
        <v>88</v>
      </c>
      <c r="C68" s="3" t="s">
        <v>82</v>
      </c>
      <c r="D68" s="2" t="s">
        <v>83</v>
      </c>
      <c r="E68" s="3" t="s">
        <v>53</v>
      </c>
      <c r="F68" s="4"/>
      <c r="G68" s="4"/>
      <c r="H68" s="4"/>
      <c r="I68" s="4"/>
      <c r="J68" s="4"/>
      <c r="K68" s="4"/>
      <c r="L68" s="2">
        <v>20</v>
      </c>
      <c r="M68" s="2">
        <v>88</v>
      </c>
      <c r="N68" s="2">
        <v>81.25</v>
      </c>
    </row>
    <row r="69" spans="1:14" x14ac:dyDescent="0.25">
      <c r="A69" s="2">
        <v>372</v>
      </c>
      <c r="B69" s="3" t="s">
        <v>89</v>
      </c>
      <c r="C69" s="3" t="s">
        <v>90</v>
      </c>
      <c r="D69" s="2" t="s">
        <v>83</v>
      </c>
      <c r="E69" s="3" t="s">
        <v>28</v>
      </c>
      <c r="F69" s="4"/>
      <c r="G69" s="4"/>
      <c r="H69" s="4"/>
      <c r="I69" s="4"/>
      <c r="J69" s="4"/>
      <c r="K69" s="4"/>
      <c r="L69" s="2">
        <v>30</v>
      </c>
      <c r="M69" s="2">
        <v>35</v>
      </c>
      <c r="N69" s="2">
        <v>57.9</v>
      </c>
    </row>
    <row r="70" spans="1:14" x14ac:dyDescent="0.25">
      <c r="A70" s="2">
        <v>368</v>
      </c>
      <c r="B70" s="3" t="s">
        <v>84</v>
      </c>
      <c r="C70" s="3" t="s">
        <v>91</v>
      </c>
      <c r="D70" s="2" t="s">
        <v>83</v>
      </c>
      <c r="E70" s="3" t="s">
        <v>28</v>
      </c>
      <c r="F70" s="4"/>
      <c r="G70" s="4"/>
      <c r="H70" s="4"/>
      <c r="I70" s="4"/>
      <c r="J70" s="4"/>
      <c r="K70" s="4"/>
      <c r="L70" s="2">
        <v>55</v>
      </c>
      <c r="M70" s="2">
        <v>29</v>
      </c>
      <c r="N70" s="2">
        <v>59.1</v>
      </c>
    </row>
    <row r="71" spans="1:14" x14ac:dyDescent="0.25">
      <c r="A71" s="2">
        <v>356</v>
      </c>
      <c r="B71" s="3" t="s">
        <v>85</v>
      </c>
      <c r="C71" s="3" t="s">
        <v>91</v>
      </c>
      <c r="D71" s="2" t="s">
        <v>83</v>
      </c>
      <c r="E71" s="3" t="s">
        <v>51</v>
      </c>
      <c r="F71" s="4"/>
      <c r="G71" s="4"/>
      <c r="H71" s="4"/>
      <c r="I71" s="4"/>
      <c r="J71" s="4"/>
      <c r="K71" s="4"/>
      <c r="L71" s="2">
        <v>55</v>
      </c>
      <c r="M71" s="2">
        <v>81</v>
      </c>
      <c r="N71" s="2">
        <v>65.849999999999994</v>
      </c>
    </row>
    <row r="72" spans="1:14" x14ac:dyDescent="0.25">
      <c r="A72" s="2">
        <v>379</v>
      </c>
      <c r="B72" s="3" t="s">
        <v>87</v>
      </c>
      <c r="C72" s="3" t="s">
        <v>91</v>
      </c>
      <c r="D72" s="2" t="s">
        <v>83</v>
      </c>
      <c r="E72" s="3" t="s">
        <v>60</v>
      </c>
      <c r="F72" s="4"/>
      <c r="G72" s="4"/>
      <c r="H72" s="4"/>
      <c r="I72" s="4"/>
      <c r="J72" s="4"/>
      <c r="K72" s="4"/>
      <c r="L72" s="2">
        <v>55</v>
      </c>
      <c r="M72" s="2">
        <v>36</v>
      </c>
      <c r="N72" s="2">
        <v>52.8</v>
      </c>
    </row>
    <row r="73" spans="1:14" x14ac:dyDescent="0.25">
      <c r="A73" s="2">
        <v>348</v>
      </c>
      <c r="B73" s="3" t="s">
        <v>92</v>
      </c>
      <c r="C73" s="3" t="s">
        <v>91</v>
      </c>
      <c r="D73" s="2" t="s">
        <v>83</v>
      </c>
      <c r="E73" s="3" t="s">
        <v>28</v>
      </c>
      <c r="F73" s="4"/>
      <c r="G73" s="4"/>
      <c r="H73" s="4"/>
      <c r="I73" s="4"/>
      <c r="J73" s="4"/>
      <c r="K73" s="4"/>
      <c r="L73" s="2">
        <v>55</v>
      </c>
      <c r="M73" s="2">
        <v>287</v>
      </c>
      <c r="N73" s="2">
        <v>60</v>
      </c>
    </row>
    <row r="74" spans="1:14" x14ac:dyDescent="0.25">
      <c r="A74" s="2">
        <v>359</v>
      </c>
      <c r="B74" s="3" t="s">
        <v>93</v>
      </c>
      <c r="C74" s="3" t="s">
        <v>91</v>
      </c>
      <c r="D74" s="2" t="s">
        <v>83</v>
      </c>
      <c r="E74" s="3" t="s">
        <v>28</v>
      </c>
      <c r="F74" s="4"/>
      <c r="G74" s="4"/>
      <c r="H74" s="4"/>
      <c r="I74" s="4"/>
      <c r="J74" s="4"/>
      <c r="K74" s="4"/>
      <c r="L74" s="2">
        <v>55</v>
      </c>
      <c r="M74" s="2">
        <v>89</v>
      </c>
      <c r="N74" s="2">
        <v>58.8</v>
      </c>
    </row>
    <row r="75" spans="1:14" x14ac:dyDescent="0.25">
      <c r="A75" s="2">
        <v>345</v>
      </c>
      <c r="B75" s="3" t="s">
        <v>94</v>
      </c>
      <c r="C75" s="3" t="s">
        <v>91</v>
      </c>
      <c r="D75" s="2" t="s">
        <v>83</v>
      </c>
      <c r="E75" s="3" t="s">
        <v>51</v>
      </c>
      <c r="F75" s="4"/>
      <c r="G75" s="4"/>
      <c r="H75" s="4"/>
      <c r="I75" s="4"/>
      <c r="J75" s="4"/>
      <c r="K75" s="4"/>
      <c r="L75" s="2">
        <v>55</v>
      </c>
      <c r="M75" s="2">
        <v>132</v>
      </c>
      <c r="N75" s="2">
        <v>61</v>
      </c>
    </row>
    <row r="76" spans="1:14" x14ac:dyDescent="0.25">
      <c r="A76" s="2">
        <v>344</v>
      </c>
      <c r="B76" s="3" t="s">
        <v>95</v>
      </c>
      <c r="C76" s="3" t="s">
        <v>91</v>
      </c>
      <c r="D76" s="2" t="s">
        <v>83</v>
      </c>
      <c r="E76" s="3" t="s">
        <v>51</v>
      </c>
      <c r="F76" s="4"/>
      <c r="G76" s="4"/>
      <c r="H76" s="4"/>
      <c r="I76" s="4"/>
      <c r="J76" s="4"/>
      <c r="K76" s="4"/>
      <c r="L76" s="2">
        <v>55</v>
      </c>
      <c r="M76" s="2">
        <v>130</v>
      </c>
      <c r="N76" s="2">
        <v>64</v>
      </c>
    </row>
    <row r="77" spans="1:14" x14ac:dyDescent="0.25">
      <c r="A77" s="2">
        <v>383</v>
      </c>
      <c r="B77" s="3" t="s">
        <v>88</v>
      </c>
      <c r="C77" s="3" t="s">
        <v>91</v>
      </c>
      <c r="D77" s="2" t="s">
        <v>83</v>
      </c>
      <c r="E77" s="3" t="s">
        <v>53</v>
      </c>
      <c r="F77" s="4"/>
      <c r="G77" s="4"/>
      <c r="H77" s="4"/>
      <c r="I77" s="4"/>
      <c r="J77" s="4"/>
      <c r="K77" s="4"/>
      <c r="L77" s="2">
        <v>55</v>
      </c>
      <c r="M77" s="2">
        <v>70</v>
      </c>
      <c r="N77" s="2">
        <v>81.25</v>
      </c>
    </row>
    <row r="78" spans="1:14" x14ac:dyDescent="0.25">
      <c r="A78" s="2">
        <v>326</v>
      </c>
      <c r="B78" s="3" t="s">
        <v>96</v>
      </c>
      <c r="C78" s="3" t="s">
        <v>91</v>
      </c>
      <c r="D78" s="2" t="s">
        <v>83</v>
      </c>
      <c r="E78" s="3" t="s">
        <v>28</v>
      </c>
      <c r="F78" s="4"/>
      <c r="G78" s="4"/>
      <c r="H78" s="4"/>
      <c r="I78" s="4"/>
      <c r="J78" s="4"/>
      <c r="K78" s="4"/>
      <c r="L78" s="2">
        <v>75</v>
      </c>
      <c r="M78" s="2">
        <v>52</v>
      </c>
      <c r="N78" s="2">
        <v>59.5</v>
      </c>
    </row>
    <row r="79" spans="1:14" x14ac:dyDescent="0.25">
      <c r="A79" s="2">
        <v>358</v>
      </c>
      <c r="B79" s="3" t="s">
        <v>97</v>
      </c>
      <c r="C79" s="3" t="s">
        <v>91</v>
      </c>
      <c r="D79" s="2" t="s">
        <v>83</v>
      </c>
      <c r="E79" s="3" t="s">
        <v>51</v>
      </c>
      <c r="F79" s="4"/>
      <c r="G79" s="4"/>
      <c r="H79" s="4"/>
      <c r="I79" s="4"/>
      <c r="J79" s="4"/>
      <c r="K79" s="4"/>
      <c r="L79" s="2">
        <v>75</v>
      </c>
      <c r="M79" s="2">
        <v>44</v>
      </c>
      <c r="N79" s="2">
        <v>65.900000000000006</v>
      </c>
    </row>
    <row r="80" spans="1:14" x14ac:dyDescent="0.25">
      <c r="A80" s="2">
        <v>347</v>
      </c>
      <c r="B80" s="3" t="s">
        <v>98</v>
      </c>
      <c r="C80" s="3" t="s">
        <v>99</v>
      </c>
      <c r="D80" s="2" t="s">
        <v>83</v>
      </c>
      <c r="E80" s="3" t="s">
        <v>60</v>
      </c>
      <c r="F80" s="4"/>
      <c r="G80" s="4"/>
      <c r="H80" s="4"/>
      <c r="I80" s="4"/>
      <c r="J80" s="4"/>
      <c r="K80" s="4"/>
      <c r="L80" s="2">
        <v>55</v>
      </c>
      <c r="M80" s="2">
        <v>65</v>
      </c>
      <c r="N80" s="2">
        <v>54.7</v>
      </c>
    </row>
    <row r="81" spans="1:14" x14ac:dyDescent="0.25">
      <c r="A81" s="2">
        <v>373</v>
      </c>
      <c r="B81" s="3" t="s">
        <v>89</v>
      </c>
      <c r="C81" s="3" t="s">
        <v>99</v>
      </c>
      <c r="D81" s="2" t="s">
        <v>83</v>
      </c>
      <c r="E81" s="3" t="s">
        <v>28</v>
      </c>
      <c r="F81" s="4"/>
      <c r="G81" s="4"/>
      <c r="H81" s="4"/>
      <c r="I81" s="4"/>
      <c r="J81" s="4"/>
      <c r="K81" s="4"/>
      <c r="L81" s="2">
        <v>60</v>
      </c>
      <c r="M81" s="2">
        <v>121</v>
      </c>
      <c r="N81" s="2">
        <v>57.9</v>
      </c>
    </row>
    <row r="82" spans="1:14" x14ac:dyDescent="0.25">
      <c r="A82" s="2">
        <v>324</v>
      </c>
      <c r="B82" s="3" t="s">
        <v>27</v>
      </c>
      <c r="C82" s="3" t="s">
        <v>99</v>
      </c>
      <c r="D82" s="2" t="s">
        <v>83</v>
      </c>
      <c r="E82" s="3" t="s">
        <v>28</v>
      </c>
      <c r="F82" s="4"/>
      <c r="G82" s="4"/>
      <c r="H82" s="4"/>
      <c r="I82" s="4"/>
      <c r="J82" s="4"/>
      <c r="K82" s="4"/>
      <c r="L82" s="2">
        <v>60</v>
      </c>
      <c r="M82" s="2">
        <v>42</v>
      </c>
      <c r="N82" s="2">
        <v>58.3</v>
      </c>
    </row>
    <row r="83" spans="1:14" x14ac:dyDescent="0.25">
      <c r="A83" s="2">
        <v>360</v>
      </c>
      <c r="B83" s="3" t="s">
        <v>69</v>
      </c>
      <c r="C83" s="3" t="s">
        <v>99</v>
      </c>
      <c r="D83" s="2" t="s">
        <v>83</v>
      </c>
      <c r="E83" s="3" t="s">
        <v>51</v>
      </c>
      <c r="F83" s="4"/>
      <c r="G83" s="4"/>
      <c r="H83" s="4"/>
      <c r="I83" s="4"/>
      <c r="J83" s="4"/>
      <c r="K83" s="4"/>
      <c r="L83" s="2">
        <v>65</v>
      </c>
      <c r="M83" s="2">
        <v>44</v>
      </c>
      <c r="N83" s="2">
        <v>64.7</v>
      </c>
    </row>
  </sheetData>
  <autoFilter ref="B3:M3" xr:uid="{00000000-0009-0000-0000-000001000000}"/>
  <mergeCells count="2">
    <mergeCell ref="C1:N1"/>
    <mergeCell ref="A2:N2"/>
  </mergeCells>
  <dataValidations count="1">
    <dataValidation type="list" allowBlank="1" sqref="K4:K83 I4:I83 G4:G83" xr:uid="{00000000-0002-0000-0100-000000000000}">
      <formula1>"зачёт,незачёт"</formula1>
    </dataValidation>
  </dataValidations>
  <pageMargins left="0.7" right="0.7" top="0.75" bottom="0.75" header="0.3" footer="0.3"/>
  <pageSetup orientation="portrait" horizontalDpi="4294967295" verticalDpi="429496729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18"/>
  <sheetViews>
    <sheetView workbookViewId="0">
      <selection sqref="A1:R1"/>
    </sheetView>
  </sheetViews>
  <sheetFormatPr defaultRowHeight="15" x14ac:dyDescent="0.25"/>
  <cols>
    <col min="1" max="1" width="6" customWidth="1"/>
    <col min="2" max="2" width="34" customWidth="1"/>
    <col min="3" max="3" width="16" customWidth="1"/>
    <col min="4" max="4" width="12" customWidth="1"/>
    <col min="5" max="10" width="11" customWidth="1"/>
    <col min="11" max="11" width="12" customWidth="1"/>
    <col min="13" max="13" width="12" customWidth="1"/>
    <col min="14" max="14" width="13" customWidth="1"/>
    <col min="15" max="15" width="12" customWidth="1"/>
    <col min="16" max="16" width="20" customWidth="1"/>
    <col min="17" max="17" width="10" customWidth="1"/>
    <col min="18" max="18" width="22" customWidth="1"/>
  </cols>
  <sheetData>
    <row r="1" spans="1:18" ht="17.25" x14ac:dyDescent="0.25">
      <c r="A1" s="11" t="s">
        <v>22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</row>
    <row r="2" spans="1:18" ht="15.75" x14ac:dyDescent="0.25">
      <c r="A2" s="13" t="s">
        <v>100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</row>
    <row r="3" spans="1:18" x14ac:dyDescent="0.25">
      <c r="A3" s="14" t="s">
        <v>101</v>
      </c>
      <c r="B3" s="14" t="s">
        <v>8</v>
      </c>
      <c r="C3" s="14" t="s">
        <v>11</v>
      </c>
      <c r="D3" s="14" t="s">
        <v>102</v>
      </c>
      <c r="E3" s="14" t="s">
        <v>103</v>
      </c>
      <c r="F3" s="14"/>
      <c r="G3" s="14"/>
      <c r="H3" s="14"/>
      <c r="I3" s="14"/>
      <c r="J3" s="14"/>
      <c r="K3" s="14" t="s">
        <v>104</v>
      </c>
      <c r="L3" s="14" t="s">
        <v>105</v>
      </c>
      <c r="M3" s="14" t="s">
        <v>106</v>
      </c>
      <c r="N3" s="14" t="s">
        <v>107</v>
      </c>
      <c r="O3" s="14" t="s">
        <v>108</v>
      </c>
      <c r="P3" s="14" t="s">
        <v>109</v>
      </c>
      <c r="Q3" s="14" t="s">
        <v>110</v>
      </c>
      <c r="R3" s="14" t="s">
        <v>111</v>
      </c>
    </row>
    <row r="4" spans="1:18" x14ac:dyDescent="0.25">
      <c r="A4" s="14"/>
      <c r="B4" s="14"/>
      <c r="C4" s="14"/>
      <c r="D4" s="14"/>
      <c r="E4" s="14">
        <v>1</v>
      </c>
      <c r="F4" s="14"/>
      <c r="G4" s="14">
        <v>2</v>
      </c>
      <c r="H4" s="14"/>
      <c r="I4" s="14">
        <v>3</v>
      </c>
      <c r="J4" s="14"/>
      <c r="K4" s="14"/>
      <c r="L4" s="14"/>
      <c r="M4" s="14"/>
      <c r="N4" s="14"/>
      <c r="O4" s="14"/>
      <c r="P4" s="14"/>
      <c r="Q4" s="14"/>
      <c r="R4" s="14"/>
    </row>
    <row r="5" spans="1:18" ht="22.5" x14ac:dyDescent="0.25">
      <c r="A5" s="14"/>
      <c r="B5" s="14"/>
      <c r="C5" s="14"/>
      <c r="D5" s="14"/>
      <c r="E5" s="5" t="s">
        <v>112</v>
      </c>
      <c r="F5" s="5" t="s">
        <v>113</v>
      </c>
      <c r="G5" s="5" t="s">
        <v>112</v>
      </c>
      <c r="H5" s="5" t="s">
        <v>113</v>
      </c>
      <c r="I5" s="5" t="s">
        <v>112</v>
      </c>
      <c r="J5" s="5" t="s">
        <v>113</v>
      </c>
      <c r="K5" s="14"/>
      <c r="L5" s="14"/>
      <c r="M5" s="14"/>
      <c r="N5" s="14"/>
      <c r="O5" s="14"/>
      <c r="P5" s="14"/>
      <c r="Q5" s="14"/>
      <c r="R5" s="14"/>
    </row>
    <row r="6" spans="1:18" x14ac:dyDescent="0.25">
      <c r="A6" s="2">
        <v>1</v>
      </c>
      <c r="B6" s="3" t="s">
        <v>21</v>
      </c>
      <c r="C6" s="2" t="s">
        <v>24</v>
      </c>
      <c r="D6" s="2">
        <v>95.95</v>
      </c>
      <c r="E6" s="2">
        <v>90</v>
      </c>
      <c r="F6" s="2" t="s">
        <v>25</v>
      </c>
      <c r="G6" s="2">
        <v>100</v>
      </c>
      <c r="H6" s="2" t="s">
        <v>25</v>
      </c>
      <c r="I6" s="2">
        <v>107.5</v>
      </c>
      <c r="J6" s="2" t="s">
        <v>26</v>
      </c>
      <c r="K6" s="2">
        <f>MAX(IF(F6="зачёт",E6,0),IF(H6="зачёт",G6,0),IF(J6="зачёт",I6,0))</f>
        <v>100</v>
      </c>
      <c r="L6" s="2">
        <f>IF(N($K6)=0,"",SUMPRODUCT(($C$6:$C$6=$C6)*($K$6:$K$6&gt;$K6))+1)</f>
        <v>1</v>
      </c>
      <c r="M6" s="2">
        <f>IFERROR(500/(-216.0475144+16.2606339*D6+(-0.002388645)*D6^2+(-0.00113732)*D6^3+(0.00000701863)*D6^4+(-0.00000001291)*D6^5),"")</f>
        <v>0.61926702750748208</v>
      </c>
      <c r="N6" s="2">
        <f>IFERROR(K6*M6,"")</f>
        <v>61.926702750748206</v>
      </c>
      <c r="O6" s="2">
        <f>IF(N($N6)=0,"",SUMPRODUCT(($N$6:$N$6&gt;$N6)*1)+1)</f>
        <v>1</v>
      </c>
      <c r="P6" s="3" t="s">
        <v>114</v>
      </c>
      <c r="Q6" s="2">
        <f>IFERROR(CHOOSE(L6,12,9,8,7,6,5,4,3,2,1),"")</f>
        <v>12</v>
      </c>
      <c r="R6" s="3" t="s">
        <v>115</v>
      </c>
    </row>
    <row r="8" spans="1:18" ht="17.25" x14ac:dyDescent="0.25">
      <c r="A8" s="11" t="s">
        <v>22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</row>
    <row r="9" spans="1:18" ht="15.75" x14ac:dyDescent="0.25">
      <c r="A9" s="13" t="s">
        <v>116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</row>
    <row r="10" spans="1:18" x14ac:dyDescent="0.25">
      <c r="A10" s="14" t="s">
        <v>101</v>
      </c>
      <c r="B10" s="14" t="s">
        <v>8</v>
      </c>
      <c r="C10" s="14" t="s">
        <v>11</v>
      </c>
      <c r="D10" s="14" t="s">
        <v>102</v>
      </c>
      <c r="E10" s="14" t="s">
        <v>103</v>
      </c>
      <c r="F10" s="14"/>
      <c r="G10" s="14"/>
      <c r="H10" s="14"/>
      <c r="I10" s="14"/>
      <c r="J10" s="14"/>
      <c r="K10" s="14" t="s">
        <v>104</v>
      </c>
      <c r="L10" s="14" t="s">
        <v>105</v>
      </c>
      <c r="M10" s="14" t="s">
        <v>106</v>
      </c>
      <c r="N10" s="14" t="s">
        <v>107</v>
      </c>
      <c r="O10" s="14" t="s">
        <v>108</v>
      </c>
      <c r="P10" s="14" t="s">
        <v>109</v>
      </c>
      <c r="Q10" s="14" t="s">
        <v>110</v>
      </c>
      <c r="R10" s="14" t="s">
        <v>111</v>
      </c>
    </row>
    <row r="11" spans="1:18" x14ac:dyDescent="0.25">
      <c r="A11" s="14"/>
      <c r="B11" s="14"/>
      <c r="C11" s="14"/>
      <c r="D11" s="14"/>
      <c r="E11" s="14">
        <v>1</v>
      </c>
      <c r="F11" s="14"/>
      <c r="G11" s="14">
        <v>2</v>
      </c>
      <c r="H11" s="14"/>
      <c r="I11" s="14">
        <v>3</v>
      </c>
      <c r="J11" s="14"/>
      <c r="K11" s="14"/>
      <c r="L11" s="14"/>
      <c r="M11" s="14"/>
      <c r="N11" s="14"/>
      <c r="O11" s="14"/>
      <c r="P11" s="14"/>
      <c r="Q11" s="14"/>
      <c r="R11" s="14"/>
    </row>
    <row r="12" spans="1:18" ht="22.5" x14ac:dyDescent="0.25">
      <c r="A12" s="14"/>
      <c r="B12" s="14"/>
      <c r="C12" s="14"/>
      <c r="D12" s="14"/>
      <c r="E12" s="5" t="s">
        <v>112</v>
      </c>
      <c r="F12" s="5" t="s">
        <v>113</v>
      </c>
      <c r="G12" s="5" t="s">
        <v>112</v>
      </c>
      <c r="H12" s="5" t="s">
        <v>113</v>
      </c>
      <c r="I12" s="5" t="s">
        <v>112</v>
      </c>
      <c r="J12" s="5" t="s">
        <v>113</v>
      </c>
      <c r="K12" s="14"/>
      <c r="L12" s="14"/>
      <c r="M12" s="14"/>
      <c r="N12" s="14"/>
      <c r="O12" s="14"/>
      <c r="P12" s="14"/>
      <c r="Q12" s="14"/>
      <c r="R12" s="14"/>
    </row>
    <row r="13" spans="1:18" ht="24" x14ac:dyDescent="0.25">
      <c r="A13" s="2">
        <v>1</v>
      </c>
      <c r="B13" s="3" t="s">
        <v>27</v>
      </c>
      <c r="C13" s="2" t="s">
        <v>28</v>
      </c>
      <c r="D13" s="2">
        <v>58.3</v>
      </c>
      <c r="E13" s="2">
        <v>32.5</v>
      </c>
      <c r="F13" s="2" t="s">
        <v>25</v>
      </c>
      <c r="G13" s="2">
        <v>35</v>
      </c>
      <c r="H13" s="2" t="s">
        <v>25</v>
      </c>
      <c r="I13" s="2">
        <v>37.5</v>
      </c>
      <c r="J13" s="2" t="s">
        <v>25</v>
      </c>
      <c r="K13" s="2">
        <f>MAX(IF(F13="зачёт",E13,0),IF(H13="зачёт",G13,0),IF(J13="зачёт",I13,0))</f>
        <v>37.5</v>
      </c>
      <c r="L13" s="2">
        <f>IF(N($K13)=0,"",SUMPRODUCT(($C$13:$C$13=$C13)*($K$13:$K$13&gt;$K13))+1)</f>
        <v>1</v>
      </c>
      <c r="M13" s="2">
        <f>IFERROR(500/(594.31747775582+-27.23842536447*D13+(0.82112226871)*D13^2+(-0.00930733913)*D13^3+(0.00004731582)*D13^4+(-0.00000009054)*D13^5),"")</f>
        <v>1.1401014287409115</v>
      </c>
      <c r="N13" s="2">
        <f>IFERROR(K13*M13,"")</f>
        <v>42.753803577784183</v>
      </c>
      <c r="O13" s="2">
        <f>IF(N($N13)=0,"",SUMPRODUCT(($N$13:$N$13&gt;$N13)*1)+1)</f>
        <v>1</v>
      </c>
      <c r="P13" s="3" t="s">
        <v>117</v>
      </c>
      <c r="Q13" s="2">
        <f>IFERROR(CHOOSE(L13,12,9,8,7,6,5,4,3,2,1),"")</f>
        <v>12</v>
      </c>
      <c r="R13" s="3" t="s">
        <v>118</v>
      </c>
    </row>
    <row r="16" spans="1:18" x14ac:dyDescent="0.25">
      <c r="A16" s="15" t="s">
        <v>119</v>
      </c>
      <c r="B16" s="15"/>
      <c r="C16" s="15"/>
      <c r="D16" s="15"/>
      <c r="L16" s="6" t="s">
        <v>120</v>
      </c>
    </row>
    <row r="18" spans="1:12" x14ac:dyDescent="0.25">
      <c r="A18" s="15" t="s">
        <v>121</v>
      </c>
      <c r="B18" s="15"/>
      <c r="C18" s="15"/>
      <c r="D18" s="15"/>
      <c r="L18" s="6" t="s">
        <v>122</v>
      </c>
    </row>
  </sheetData>
  <mergeCells count="38">
    <mergeCell ref="A18:D18"/>
    <mergeCell ref="O10:O12"/>
    <mergeCell ref="P10:P12"/>
    <mergeCell ref="Q10:Q12"/>
    <mergeCell ref="R10:R12"/>
    <mergeCell ref="A16:D16"/>
    <mergeCell ref="Q3:Q5"/>
    <mergeCell ref="R3:R5"/>
    <mergeCell ref="A8:R8"/>
    <mergeCell ref="A9:R9"/>
    <mergeCell ref="E10:J10"/>
    <mergeCell ref="A10:A12"/>
    <mergeCell ref="B10:B12"/>
    <mergeCell ref="C10:C12"/>
    <mergeCell ref="D10:D12"/>
    <mergeCell ref="E11:F11"/>
    <mergeCell ref="G11:H11"/>
    <mergeCell ref="I11:J11"/>
    <mergeCell ref="K10:K12"/>
    <mergeCell ref="L10:L12"/>
    <mergeCell ref="M10:M12"/>
    <mergeCell ref="N10:N12"/>
    <mergeCell ref="A1:R1"/>
    <mergeCell ref="A2:R2"/>
    <mergeCell ref="E3:J3"/>
    <mergeCell ref="A3:A5"/>
    <mergeCell ref="B3:B5"/>
    <mergeCell ref="C3:C5"/>
    <mergeCell ref="D3:D5"/>
    <mergeCell ref="E4:F4"/>
    <mergeCell ref="G4:H4"/>
    <mergeCell ref="I4:J4"/>
    <mergeCell ref="K3:K5"/>
    <mergeCell ref="L3:L5"/>
    <mergeCell ref="M3:M5"/>
    <mergeCell ref="N3:N5"/>
    <mergeCell ref="O3:O5"/>
    <mergeCell ref="P3:P5"/>
  </mergeCells>
  <dataValidations count="1">
    <dataValidation type="list" allowBlank="1" sqref="F13 J6 J13 H6 H13 F6" xr:uid="{00000000-0002-0000-0200-000000000000}">
      <formula1>"зачёт,незачёт"</formula1>
    </dataValidation>
  </dataValidations>
  <pageMargins left="0.7" right="0.7" top="0.75" bottom="0.75" header="0.3" footer="0.3"/>
  <pageSetup orientation="portrait" horizontalDpi="4294967295" verticalDpi="429496729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32"/>
  <sheetViews>
    <sheetView workbookViewId="0">
      <selection sqref="A1:S1"/>
    </sheetView>
  </sheetViews>
  <sheetFormatPr defaultRowHeight="15" x14ac:dyDescent="0.25"/>
  <cols>
    <col min="1" max="1" width="6" customWidth="1"/>
    <col min="2" max="2" width="34" customWidth="1"/>
    <col min="3" max="3" width="16" customWidth="1"/>
    <col min="4" max="4" width="14" customWidth="1"/>
    <col min="5" max="5" width="12" customWidth="1"/>
    <col min="6" max="11" width="11" customWidth="1"/>
    <col min="12" max="12" width="12" customWidth="1"/>
    <col min="14" max="14" width="12" customWidth="1"/>
    <col min="15" max="15" width="13" customWidth="1"/>
    <col min="16" max="16" width="12" customWidth="1"/>
    <col min="17" max="17" width="20" customWidth="1"/>
    <col min="18" max="18" width="10" customWidth="1"/>
    <col min="19" max="19" width="22" customWidth="1"/>
  </cols>
  <sheetData>
    <row r="1" spans="1:19" ht="17.25" x14ac:dyDescent="0.25">
      <c r="A1" s="11" t="s">
        <v>30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spans="1:19" ht="15.75" x14ac:dyDescent="0.25">
      <c r="A2" s="13" t="s">
        <v>123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</row>
    <row r="3" spans="1:19" x14ac:dyDescent="0.25">
      <c r="A3" s="14" t="s">
        <v>101</v>
      </c>
      <c r="B3" s="14" t="s">
        <v>8</v>
      </c>
      <c r="C3" s="14" t="s">
        <v>11</v>
      </c>
      <c r="D3" s="14" t="s">
        <v>124</v>
      </c>
      <c r="E3" s="14" t="s">
        <v>102</v>
      </c>
      <c r="F3" s="14" t="s">
        <v>103</v>
      </c>
      <c r="G3" s="14"/>
      <c r="H3" s="14"/>
      <c r="I3" s="14"/>
      <c r="J3" s="14"/>
      <c r="K3" s="14"/>
      <c r="L3" s="14" t="s">
        <v>104</v>
      </c>
      <c r="M3" s="14" t="s">
        <v>105</v>
      </c>
      <c r="N3" s="14" t="s">
        <v>106</v>
      </c>
      <c r="O3" s="14" t="s">
        <v>107</v>
      </c>
      <c r="P3" s="14" t="s">
        <v>108</v>
      </c>
      <c r="Q3" s="14" t="s">
        <v>109</v>
      </c>
      <c r="R3" s="14" t="s">
        <v>110</v>
      </c>
      <c r="S3" s="14" t="s">
        <v>111</v>
      </c>
    </row>
    <row r="4" spans="1:19" x14ac:dyDescent="0.25">
      <c r="A4" s="14"/>
      <c r="B4" s="14"/>
      <c r="C4" s="14"/>
      <c r="D4" s="14"/>
      <c r="E4" s="14"/>
      <c r="F4" s="14">
        <v>1</v>
      </c>
      <c r="G4" s="14"/>
      <c r="H4" s="14">
        <v>2</v>
      </c>
      <c r="I4" s="14"/>
      <c r="J4" s="14">
        <v>3</v>
      </c>
      <c r="K4" s="14"/>
      <c r="L4" s="14"/>
      <c r="M4" s="14"/>
      <c r="N4" s="14"/>
      <c r="O4" s="14"/>
      <c r="P4" s="14"/>
      <c r="Q4" s="14"/>
      <c r="R4" s="14"/>
      <c r="S4" s="14"/>
    </row>
    <row r="5" spans="1:19" ht="22.5" x14ac:dyDescent="0.25">
      <c r="A5" s="14"/>
      <c r="B5" s="14"/>
      <c r="C5" s="14"/>
      <c r="D5" s="14"/>
      <c r="E5" s="14"/>
      <c r="F5" s="5" t="s">
        <v>112</v>
      </c>
      <c r="G5" s="5" t="s">
        <v>113</v>
      </c>
      <c r="H5" s="5" t="s">
        <v>112</v>
      </c>
      <c r="I5" s="5" t="s">
        <v>113</v>
      </c>
      <c r="J5" s="5" t="s">
        <v>112</v>
      </c>
      <c r="K5" s="5" t="s">
        <v>113</v>
      </c>
      <c r="L5" s="14"/>
      <c r="M5" s="14"/>
      <c r="N5" s="14"/>
      <c r="O5" s="14"/>
      <c r="P5" s="14"/>
      <c r="Q5" s="14"/>
      <c r="R5" s="14"/>
      <c r="S5" s="14"/>
    </row>
    <row r="6" spans="1:19" ht="24" x14ac:dyDescent="0.25">
      <c r="A6" s="2">
        <v>1</v>
      </c>
      <c r="B6" s="3" t="s">
        <v>29</v>
      </c>
      <c r="C6" s="2" t="s">
        <v>31</v>
      </c>
      <c r="D6" s="2" t="s">
        <v>123</v>
      </c>
      <c r="E6" s="2">
        <v>38.9</v>
      </c>
      <c r="F6" s="2">
        <v>35</v>
      </c>
      <c r="G6" s="2" t="s">
        <v>25</v>
      </c>
      <c r="H6" s="2">
        <v>37.5</v>
      </c>
      <c r="I6" s="2" t="s">
        <v>25</v>
      </c>
      <c r="J6" s="2">
        <v>40</v>
      </c>
      <c r="K6" s="2" t="s">
        <v>25</v>
      </c>
      <c r="L6" s="2">
        <f>MAX(IF(G6="зачёт",F6,0),IF(I6="зачёт",H6,0),IF(K6="зачёт",J6,0))</f>
        <v>40</v>
      </c>
      <c r="M6" s="2">
        <f>IF(N($L6)=0,"",SUMPRODUCT(($C$6:$C$6=$C6)*($L$6:$L$6&gt;$L6))+1)</f>
        <v>1</v>
      </c>
      <c r="N6" s="2">
        <f>IFERROR(500/(-216.0475144+16.2606339*E6+(-0.002388645)*E6^2+(-0.00113732)*E6^3+(0.00000701863)*E6^4+(-0.00000001291)*E6^5),"")</f>
        <v>1.3856137583999162</v>
      </c>
      <c r="O6" s="2">
        <f>IFERROR(L6*N6,"")</f>
        <v>55.424550335996649</v>
      </c>
      <c r="P6" s="2">
        <f>IF(N($O6)=0,"",SUMPRODUCT(($O$6:$O$6&gt;$O6)*1)+1)</f>
        <v>1</v>
      </c>
      <c r="Q6" s="3" t="s">
        <v>117</v>
      </c>
      <c r="R6" s="2">
        <f>IFERROR(CHOOSE(M6,12,9,8,7,6,5,4,3,2,1),"")</f>
        <v>12</v>
      </c>
      <c r="S6" s="3" t="s">
        <v>118</v>
      </c>
    </row>
    <row r="8" spans="1:19" ht="17.25" x14ac:dyDescent="0.25">
      <c r="A8" s="11" t="s">
        <v>30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</row>
    <row r="9" spans="1:19" ht="15.75" x14ac:dyDescent="0.25">
      <c r="A9" s="13" t="s">
        <v>125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</row>
    <row r="10" spans="1:19" x14ac:dyDescent="0.25">
      <c r="A10" s="14" t="s">
        <v>101</v>
      </c>
      <c r="B10" s="14" t="s">
        <v>8</v>
      </c>
      <c r="C10" s="14" t="s">
        <v>11</v>
      </c>
      <c r="D10" s="14" t="s">
        <v>124</v>
      </c>
      <c r="E10" s="14" t="s">
        <v>102</v>
      </c>
      <c r="F10" s="14" t="s">
        <v>103</v>
      </c>
      <c r="G10" s="14"/>
      <c r="H10" s="14"/>
      <c r="I10" s="14"/>
      <c r="J10" s="14"/>
      <c r="K10" s="14"/>
      <c r="L10" s="14" t="s">
        <v>104</v>
      </c>
      <c r="M10" s="14" t="s">
        <v>105</v>
      </c>
      <c r="N10" s="14" t="s">
        <v>106</v>
      </c>
      <c r="O10" s="14" t="s">
        <v>107</v>
      </c>
      <c r="P10" s="14" t="s">
        <v>108</v>
      </c>
      <c r="Q10" s="14" t="s">
        <v>109</v>
      </c>
      <c r="R10" s="14" t="s">
        <v>110</v>
      </c>
      <c r="S10" s="14" t="s">
        <v>111</v>
      </c>
    </row>
    <row r="11" spans="1:19" x14ac:dyDescent="0.25">
      <c r="A11" s="14"/>
      <c r="B11" s="14"/>
      <c r="C11" s="14"/>
      <c r="D11" s="14"/>
      <c r="E11" s="14"/>
      <c r="F11" s="14">
        <v>1</v>
      </c>
      <c r="G11" s="14"/>
      <c r="H11" s="14">
        <v>2</v>
      </c>
      <c r="I11" s="14"/>
      <c r="J11" s="14">
        <v>3</v>
      </c>
      <c r="K11" s="14"/>
      <c r="L11" s="14"/>
      <c r="M11" s="14"/>
      <c r="N11" s="14"/>
      <c r="O11" s="14"/>
      <c r="P11" s="14"/>
      <c r="Q11" s="14"/>
      <c r="R11" s="14"/>
      <c r="S11" s="14"/>
    </row>
    <row r="12" spans="1:19" ht="22.5" x14ac:dyDescent="0.25">
      <c r="A12" s="14"/>
      <c r="B12" s="14"/>
      <c r="C12" s="14"/>
      <c r="D12" s="14"/>
      <c r="E12" s="14"/>
      <c r="F12" s="5" t="s">
        <v>112</v>
      </c>
      <c r="G12" s="5" t="s">
        <v>113</v>
      </c>
      <c r="H12" s="5" t="s">
        <v>112</v>
      </c>
      <c r="I12" s="5" t="s">
        <v>113</v>
      </c>
      <c r="J12" s="5" t="s">
        <v>112</v>
      </c>
      <c r="K12" s="5" t="s">
        <v>113</v>
      </c>
      <c r="L12" s="14"/>
      <c r="M12" s="14"/>
      <c r="N12" s="14"/>
      <c r="O12" s="14"/>
      <c r="P12" s="14"/>
      <c r="Q12" s="14"/>
      <c r="R12" s="14"/>
      <c r="S12" s="14"/>
    </row>
    <row r="13" spans="1:19" ht="24" x14ac:dyDescent="0.25">
      <c r="A13" s="2">
        <v>1</v>
      </c>
      <c r="B13" s="3" t="s">
        <v>32</v>
      </c>
      <c r="C13" s="2" t="s">
        <v>28</v>
      </c>
      <c r="D13" s="2" t="s">
        <v>125</v>
      </c>
      <c r="E13" s="2">
        <v>60</v>
      </c>
      <c r="F13" s="2">
        <v>65</v>
      </c>
      <c r="G13" s="2" t="s">
        <v>25</v>
      </c>
      <c r="H13" s="2">
        <v>70</v>
      </c>
      <c r="I13" s="2" t="s">
        <v>25</v>
      </c>
      <c r="J13" s="2">
        <v>75</v>
      </c>
      <c r="K13" s="2" t="s">
        <v>26</v>
      </c>
      <c r="L13" s="2">
        <f>MAX(IF(G13="зачёт",F13,0),IF(I13="зачёт",H13,0),IF(K13="зачёт",J13,0))</f>
        <v>70</v>
      </c>
      <c r="M13" s="2">
        <f>IF(N($L13)=0,"",SUMPRODUCT(($C$13:$C$13=$C13)*($L$13:$L$13&gt;$L13))+1)</f>
        <v>1</v>
      </c>
      <c r="N13" s="2">
        <f>IFERROR(500/(-216.0475144+16.2606339*E13+(-0.002388645)*E13^2+(-0.00113732)*E13^3+(0.00000701863)*E13^4+(-0.00000001291)*E13^5),"")</f>
        <v>0.85287423659926453</v>
      </c>
      <c r="O13" s="2">
        <f>IFERROR(L13*N13,"")</f>
        <v>59.701196561948521</v>
      </c>
      <c r="P13" s="2">
        <f>IF(N($O13)=0,"",SUMPRODUCT(($O$13:$O$13&gt;$O13)*1)+1)</f>
        <v>1</v>
      </c>
      <c r="Q13" s="3" t="s">
        <v>117</v>
      </c>
      <c r="R13" s="2">
        <f>IFERROR(CHOOSE(M13,12,9,8,7,6,5,4,3,2,1),"")</f>
        <v>12</v>
      </c>
      <c r="S13" s="3" t="s">
        <v>118</v>
      </c>
    </row>
    <row r="15" spans="1:19" ht="17.25" x14ac:dyDescent="0.25">
      <c r="A15" s="11" t="s">
        <v>30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</row>
    <row r="16" spans="1:19" ht="15.75" x14ac:dyDescent="0.25">
      <c r="A16" s="13" t="s">
        <v>100</v>
      </c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</row>
    <row r="17" spans="1:19" x14ac:dyDescent="0.25">
      <c r="A17" s="14" t="s">
        <v>101</v>
      </c>
      <c r="B17" s="14" t="s">
        <v>8</v>
      </c>
      <c r="C17" s="14" t="s">
        <v>11</v>
      </c>
      <c r="D17" s="14" t="s">
        <v>124</v>
      </c>
      <c r="E17" s="14" t="s">
        <v>102</v>
      </c>
      <c r="F17" s="14" t="s">
        <v>103</v>
      </c>
      <c r="G17" s="14"/>
      <c r="H17" s="14"/>
      <c r="I17" s="14"/>
      <c r="J17" s="14"/>
      <c r="K17" s="14"/>
      <c r="L17" s="14" t="s">
        <v>104</v>
      </c>
      <c r="M17" s="14" t="s">
        <v>105</v>
      </c>
      <c r="N17" s="14" t="s">
        <v>106</v>
      </c>
      <c r="O17" s="14" t="s">
        <v>107</v>
      </c>
      <c r="P17" s="14" t="s">
        <v>108</v>
      </c>
      <c r="Q17" s="14" t="s">
        <v>109</v>
      </c>
      <c r="R17" s="14" t="s">
        <v>110</v>
      </c>
      <c r="S17" s="14" t="s">
        <v>111</v>
      </c>
    </row>
    <row r="18" spans="1:19" x14ac:dyDescent="0.25">
      <c r="A18" s="14"/>
      <c r="B18" s="14"/>
      <c r="C18" s="14"/>
      <c r="D18" s="14"/>
      <c r="E18" s="14"/>
      <c r="F18" s="14">
        <v>1</v>
      </c>
      <c r="G18" s="14"/>
      <c r="H18" s="14">
        <v>2</v>
      </c>
      <c r="I18" s="14"/>
      <c r="J18" s="14">
        <v>3</v>
      </c>
      <c r="K18" s="14"/>
      <c r="L18" s="14"/>
      <c r="M18" s="14"/>
      <c r="N18" s="14"/>
      <c r="O18" s="14"/>
      <c r="P18" s="14"/>
      <c r="Q18" s="14"/>
      <c r="R18" s="14"/>
      <c r="S18" s="14"/>
    </row>
    <row r="19" spans="1:19" ht="22.5" x14ac:dyDescent="0.25">
      <c r="A19" s="14"/>
      <c r="B19" s="14"/>
      <c r="C19" s="14"/>
      <c r="D19" s="14"/>
      <c r="E19" s="14"/>
      <c r="F19" s="5" t="s">
        <v>112</v>
      </c>
      <c r="G19" s="5" t="s">
        <v>113</v>
      </c>
      <c r="H19" s="5" t="s">
        <v>112</v>
      </c>
      <c r="I19" s="5" t="s">
        <v>113</v>
      </c>
      <c r="J19" s="5" t="s">
        <v>112</v>
      </c>
      <c r="K19" s="5" t="s">
        <v>113</v>
      </c>
      <c r="L19" s="14"/>
      <c r="M19" s="14"/>
      <c r="N19" s="14"/>
      <c r="O19" s="14"/>
      <c r="P19" s="14"/>
      <c r="Q19" s="14"/>
      <c r="R19" s="14"/>
      <c r="S19" s="14"/>
    </row>
    <row r="20" spans="1:19" x14ac:dyDescent="0.25">
      <c r="A20" s="2">
        <v>1</v>
      </c>
      <c r="B20" s="3" t="s">
        <v>33</v>
      </c>
      <c r="C20" s="2" t="s">
        <v>34</v>
      </c>
      <c r="D20" s="2" t="s">
        <v>126</v>
      </c>
      <c r="E20" s="2">
        <v>73.349999999999994</v>
      </c>
      <c r="F20" s="2">
        <v>95</v>
      </c>
      <c r="G20" s="2" t="s">
        <v>25</v>
      </c>
      <c r="H20" s="2">
        <v>100</v>
      </c>
      <c r="I20" s="2" t="s">
        <v>25</v>
      </c>
      <c r="J20" s="2">
        <v>105</v>
      </c>
      <c r="K20" s="2" t="s">
        <v>25</v>
      </c>
      <c r="L20" s="2">
        <f t="shared" ref="L20:L27" si="0">MAX(IF(G20="зачёт",F20,0),IF(I20="зачёт",H20,0),IF(K20="зачёт",J20,0))</f>
        <v>105</v>
      </c>
      <c r="M20" s="2">
        <f t="shared" ref="M20:M27" si="1">IF(N($L20)=0,"",SUMPRODUCT(($C$20:$C$27=$C20)*($L$20:$L$27&gt;$L20))+1)</f>
        <v>1</v>
      </c>
      <c r="N20" s="2">
        <f t="shared" ref="N20:N27" si="2">IFERROR(500/(-216.0475144+16.2606339*E20+(-0.002388645)*E20^2+(-0.00113732)*E20^3+(0.00000701863)*E20^4+(-0.00000001291)*E20^5),"")</f>
        <v>0.72385815593571912</v>
      </c>
      <c r="O20" s="2">
        <f t="shared" ref="O20:O27" si="3">IFERROR(L20*N20,"")</f>
        <v>76.005106373250513</v>
      </c>
      <c r="P20" s="2">
        <f t="shared" ref="P20:P27" si="4">IF(N($O20)=0,"",SUMPRODUCT(($O$20:$O$27&gt;$O20)*1)+1)</f>
        <v>8</v>
      </c>
      <c r="Q20" s="3" t="s">
        <v>127</v>
      </c>
      <c r="R20" s="2">
        <f t="shared" ref="R20:R27" si="5">IFERROR(CHOOSE(M20,12,9,8,7,6,5,4,3,2,1),"")</f>
        <v>12</v>
      </c>
      <c r="S20" s="3" t="s">
        <v>118</v>
      </c>
    </row>
    <row r="21" spans="1:19" x14ac:dyDescent="0.25">
      <c r="A21" s="2">
        <v>2</v>
      </c>
      <c r="B21" s="3" t="s">
        <v>35</v>
      </c>
      <c r="C21" s="2" t="s">
        <v>36</v>
      </c>
      <c r="D21" s="2" t="s">
        <v>126</v>
      </c>
      <c r="E21" s="2">
        <v>84.5</v>
      </c>
      <c r="F21" s="2">
        <v>140</v>
      </c>
      <c r="G21" s="2" t="s">
        <v>25</v>
      </c>
      <c r="H21" s="2">
        <v>150</v>
      </c>
      <c r="I21" s="2" t="s">
        <v>25</v>
      </c>
      <c r="J21" s="2">
        <v>160</v>
      </c>
      <c r="K21" s="2" t="s">
        <v>25</v>
      </c>
      <c r="L21" s="2">
        <f t="shared" si="0"/>
        <v>160</v>
      </c>
      <c r="M21" s="2">
        <f t="shared" si="1"/>
        <v>1</v>
      </c>
      <c r="N21" s="2">
        <f t="shared" si="2"/>
        <v>0.66056136414518785</v>
      </c>
      <c r="O21" s="2">
        <f t="shared" si="3"/>
        <v>105.68981826323005</v>
      </c>
      <c r="P21" s="2">
        <f t="shared" si="4"/>
        <v>3</v>
      </c>
      <c r="Q21" s="3" t="s">
        <v>114</v>
      </c>
      <c r="R21" s="2">
        <f t="shared" si="5"/>
        <v>12</v>
      </c>
      <c r="S21" s="3" t="s">
        <v>115</v>
      </c>
    </row>
    <row r="22" spans="1:19" ht="24" x14ac:dyDescent="0.25">
      <c r="A22" s="2">
        <v>3</v>
      </c>
      <c r="B22" s="3" t="s">
        <v>37</v>
      </c>
      <c r="C22" s="2" t="s">
        <v>36</v>
      </c>
      <c r="D22" s="2" t="s">
        <v>126</v>
      </c>
      <c r="E22" s="2">
        <v>88.65</v>
      </c>
      <c r="F22" s="2">
        <v>120</v>
      </c>
      <c r="G22" s="2" t="s">
        <v>25</v>
      </c>
      <c r="H22" s="2">
        <v>125</v>
      </c>
      <c r="I22" s="2" t="s">
        <v>25</v>
      </c>
      <c r="J22" s="2">
        <v>130</v>
      </c>
      <c r="K22" s="2" t="s">
        <v>26</v>
      </c>
      <c r="L22" s="2">
        <f t="shared" si="0"/>
        <v>125</v>
      </c>
      <c r="M22" s="2">
        <f t="shared" si="1"/>
        <v>2</v>
      </c>
      <c r="N22" s="2">
        <f t="shared" si="2"/>
        <v>0.64339561679730606</v>
      </c>
      <c r="O22" s="2">
        <f t="shared" si="3"/>
        <v>80.424452099663256</v>
      </c>
      <c r="P22" s="2">
        <f t="shared" si="4"/>
        <v>6</v>
      </c>
      <c r="Q22" s="3" t="s">
        <v>117</v>
      </c>
      <c r="R22" s="2">
        <f t="shared" si="5"/>
        <v>9</v>
      </c>
      <c r="S22" s="3" t="s">
        <v>118</v>
      </c>
    </row>
    <row r="23" spans="1:19" ht="24" x14ac:dyDescent="0.25">
      <c r="A23" s="2">
        <v>4</v>
      </c>
      <c r="B23" s="3" t="s">
        <v>38</v>
      </c>
      <c r="C23" s="2" t="s">
        <v>36</v>
      </c>
      <c r="D23" s="2" t="s">
        <v>126</v>
      </c>
      <c r="E23" s="2">
        <v>89</v>
      </c>
      <c r="F23" s="2">
        <v>120</v>
      </c>
      <c r="G23" s="2" t="s">
        <v>26</v>
      </c>
      <c r="H23" s="2">
        <v>120</v>
      </c>
      <c r="I23" s="2" t="s">
        <v>25</v>
      </c>
      <c r="J23" s="2">
        <v>125</v>
      </c>
      <c r="K23" s="2" t="s">
        <v>25</v>
      </c>
      <c r="L23" s="2">
        <f t="shared" si="0"/>
        <v>125</v>
      </c>
      <c r="M23" s="2">
        <f t="shared" si="1"/>
        <v>2</v>
      </c>
      <c r="N23" s="2">
        <f t="shared" si="2"/>
        <v>0.64207315041223223</v>
      </c>
      <c r="O23" s="2">
        <f t="shared" si="3"/>
        <v>80.259143801529035</v>
      </c>
      <c r="P23" s="2">
        <f t="shared" si="4"/>
        <v>7</v>
      </c>
      <c r="Q23" s="3" t="s">
        <v>117</v>
      </c>
      <c r="R23" s="2">
        <f t="shared" si="5"/>
        <v>9</v>
      </c>
      <c r="S23" s="3" t="s">
        <v>118</v>
      </c>
    </row>
    <row r="24" spans="1:19" ht="24" x14ac:dyDescent="0.25">
      <c r="A24" s="2">
        <v>5</v>
      </c>
      <c r="B24" s="3" t="s">
        <v>39</v>
      </c>
      <c r="C24" s="2" t="s">
        <v>24</v>
      </c>
      <c r="D24" s="2" t="s">
        <v>126</v>
      </c>
      <c r="E24" s="2">
        <v>97.3</v>
      </c>
      <c r="F24" s="2">
        <v>180</v>
      </c>
      <c r="G24" s="2" t="s">
        <v>25</v>
      </c>
      <c r="H24" s="2">
        <v>192.5</v>
      </c>
      <c r="I24" s="2" t="s">
        <v>25</v>
      </c>
      <c r="J24" s="2">
        <v>200</v>
      </c>
      <c r="K24" s="2" t="s">
        <v>26</v>
      </c>
      <c r="L24" s="2">
        <f t="shared" si="0"/>
        <v>192.5</v>
      </c>
      <c r="M24" s="2">
        <f t="shared" si="1"/>
        <v>1</v>
      </c>
      <c r="N24" s="2">
        <f t="shared" si="2"/>
        <v>0.6155168508121297</v>
      </c>
      <c r="O24" s="2">
        <f t="shared" si="3"/>
        <v>118.48699378133497</v>
      </c>
      <c r="P24" s="2">
        <f t="shared" si="4"/>
        <v>2</v>
      </c>
      <c r="Q24" s="3" t="s">
        <v>117</v>
      </c>
      <c r="R24" s="2">
        <f t="shared" si="5"/>
        <v>12</v>
      </c>
      <c r="S24" s="3" t="s">
        <v>115</v>
      </c>
    </row>
    <row r="25" spans="1:19" ht="24" x14ac:dyDescent="0.25">
      <c r="A25" s="2">
        <v>6</v>
      </c>
      <c r="B25" s="3" t="s">
        <v>40</v>
      </c>
      <c r="C25" s="2" t="s">
        <v>24</v>
      </c>
      <c r="D25" s="2" t="s">
        <v>126</v>
      </c>
      <c r="E25" s="2">
        <v>94.4</v>
      </c>
      <c r="F25" s="2">
        <v>140</v>
      </c>
      <c r="G25" s="2" t="s">
        <v>25</v>
      </c>
      <c r="H25" s="2">
        <v>145</v>
      </c>
      <c r="I25" s="2" t="s">
        <v>26</v>
      </c>
      <c r="J25" s="2">
        <v>145</v>
      </c>
      <c r="K25" s="2" t="s">
        <v>25</v>
      </c>
      <c r="L25" s="2">
        <f t="shared" si="0"/>
        <v>145</v>
      </c>
      <c r="M25" s="2">
        <f t="shared" si="1"/>
        <v>2</v>
      </c>
      <c r="N25" s="2">
        <f t="shared" si="2"/>
        <v>0.62382602674669241</v>
      </c>
      <c r="O25" s="2">
        <f t="shared" si="3"/>
        <v>90.454773878270402</v>
      </c>
      <c r="P25" s="2">
        <f t="shared" si="4"/>
        <v>4</v>
      </c>
      <c r="Q25" s="3" t="s">
        <v>117</v>
      </c>
      <c r="R25" s="2">
        <f t="shared" si="5"/>
        <v>9</v>
      </c>
      <c r="S25" s="3" t="s">
        <v>118</v>
      </c>
    </row>
    <row r="26" spans="1:19" ht="24" x14ac:dyDescent="0.25">
      <c r="A26" s="2">
        <v>7</v>
      </c>
      <c r="B26" s="3" t="s">
        <v>41</v>
      </c>
      <c r="C26" s="2" t="s">
        <v>24</v>
      </c>
      <c r="D26" s="2" t="s">
        <v>126</v>
      </c>
      <c r="E26" s="2">
        <v>95</v>
      </c>
      <c r="F26" s="2">
        <v>125</v>
      </c>
      <c r="G26" s="2" t="s">
        <v>25</v>
      </c>
      <c r="H26" s="2">
        <v>130</v>
      </c>
      <c r="I26" s="2" t="s">
        <v>25</v>
      </c>
      <c r="J26" s="2">
        <v>135</v>
      </c>
      <c r="K26" s="2" t="s">
        <v>25</v>
      </c>
      <c r="L26" s="2">
        <f t="shared" si="0"/>
        <v>135</v>
      </c>
      <c r="M26" s="2">
        <f t="shared" si="1"/>
        <v>3</v>
      </c>
      <c r="N26" s="2">
        <f t="shared" si="2"/>
        <v>0.62202815854739468</v>
      </c>
      <c r="O26" s="2">
        <f t="shared" si="3"/>
        <v>83.973801403898278</v>
      </c>
      <c r="P26" s="2">
        <f t="shared" si="4"/>
        <v>5</v>
      </c>
      <c r="Q26" s="3" t="s">
        <v>117</v>
      </c>
      <c r="R26" s="2">
        <f t="shared" si="5"/>
        <v>8</v>
      </c>
      <c r="S26" s="3" t="s">
        <v>118</v>
      </c>
    </row>
    <row r="27" spans="1:19" x14ac:dyDescent="0.25">
      <c r="A27" s="2">
        <v>8</v>
      </c>
      <c r="B27" s="3" t="s">
        <v>42</v>
      </c>
      <c r="C27" s="2" t="s">
        <v>43</v>
      </c>
      <c r="D27" s="2" t="s">
        <v>126</v>
      </c>
      <c r="E27" s="2">
        <v>120.1</v>
      </c>
      <c r="F27" s="2">
        <v>195</v>
      </c>
      <c r="G27" s="2" t="s">
        <v>25</v>
      </c>
      <c r="H27" s="2">
        <v>202.5</v>
      </c>
      <c r="I27" s="2" t="s">
        <v>25</v>
      </c>
      <c r="J27" s="2">
        <v>207.5</v>
      </c>
      <c r="K27" s="2" t="s">
        <v>25</v>
      </c>
      <c r="L27" s="2">
        <f t="shared" si="0"/>
        <v>207.5</v>
      </c>
      <c r="M27" s="2">
        <f t="shared" si="1"/>
        <v>1</v>
      </c>
      <c r="N27" s="2">
        <f t="shared" si="2"/>
        <v>0.57481035645153189</v>
      </c>
      <c r="O27" s="2">
        <f t="shared" si="3"/>
        <v>119.27314896369286</v>
      </c>
      <c r="P27" s="2">
        <f t="shared" si="4"/>
        <v>1</v>
      </c>
      <c r="Q27" s="3" t="s">
        <v>114</v>
      </c>
      <c r="R27" s="2">
        <f t="shared" si="5"/>
        <v>12</v>
      </c>
      <c r="S27" s="3" t="s">
        <v>115</v>
      </c>
    </row>
    <row r="30" spans="1:19" x14ac:dyDescent="0.25">
      <c r="A30" s="15" t="s">
        <v>119</v>
      </c>
      <c r="B30" s="15"/>
      <c r="C30" s="15"/>
      <c r="D30" s="15"/>
      <c r="L30" s="6" t="s">
        <v>120</v>
      </c>
    </row>
    <row r="32" spans="1:19" x14ac:dyDescent="0.25">
      <c r="A32" s="15" t="s">
        <v>121</v>
      </c>
      <c r="B32" s="15"/>
      <c r="C32" s="15"/>
      <c r="D32" s="15"/>
      <c r="L32" s="6" t="s">
        <v>122</v>
      </c>
    </row>
  </sheetData>
  <mergeCells count="59">
    <mergeCell ref="Q17:Q19"/>
    <mergeCell ref="R17:R19"/>
    <mergeCell ref="S17:S19"/>
    <mergeCell ref="A30:D30"/>
    <mergeCell ref="A32:D32"/>
    <mergeCell ref="L17:L19"/>
    <mergeCell ref="M17:M19"/>
    <mergeCell ref="N17:N19"/>
    <mergeCell ref="O17:O19"/>
    <mergeCell ref="P17:P19"/>
    <mergeCell ref="F17:K17"/>
    <mergeCell ref="A17:A19"/>
    <mergeCell ref="B17:B19"/>
    <mergeCell ref="C17:C19"/>
    <mergeCell ref="D17:D19"/>
    <mergeCell ref="E17:E19"/>
    <mergeCell ref="F18:G18"/>
    <mergeCell ref="H18:I18"/>
    <mergeCell ref="J18:K18"/>
    <mergeCell ref="Q10:Q12"/>
    <mergeCell ref="R10:R12"/>
    <mergeCell ref="S10:S12"/>
    <mergeCell ref="A15:S15"/>
    <mergeCell ref="A16:S16"/>
    <mergeCell ref="L10:L12"/>
    <mergeCell ref="M10:M12"/>
    <mergeCell ref="N10:N12"/>
    <mergeCell ref="O10:O12"/>
    <mergeCell ref="P10:P12"/>
    <mergeCell ref="F10:K10"/>
    <mergeCell ref="A10:A12"/>
    <mergeCell ref="B10:B12"/>
    <mergeCell ref="C10:C12"/>
    <mergeCell ref="D10:D12"/>
    <mergeCell ref="E10:E12"/>
    <mergeCell ref="F11:G11"/>
    <mergeCell ref="H11:I11"/>
    <mergeCell ref="J11:K11"/>
    <mergeCell ref="Q3:Q5"/>
    <mergeCell ref="R3:R5"/>
    <mergeCell ref="S3:S5"/>
    <mergeCell ref="A8:S8"/>
    <mergeCell ref="A9:S9"/>
    <mergeCell ref="A1:S1"/>
    <mergeCell ref="A2:S2"/>
    <mergeCell ref="F3:K3"/>
    <mergeCell ref="A3:A5"/>
    <mergeCell ref="B3:B5"/>
    <mergeCell ref="C3:C5"/>
    <mergeCell ref="D3:D5"/>
    <mergeCell ref="E3:E5"/>
    <mergeCell ref="F4:G4"/>
    <mergeCell ref="H4:I4"/>
    <mergeCell ref="J4:K4"/>
    <mergeCell ref="L3:L5"/>
    <mergeCell ref="M3:M5"/>
    <mergeCell ref="N3:N5"/>
    <mergeCell ref="O3:O5"/>
    <mergeCell ref="P3:P5"/>
  </mergeCells>
  <dataValidations count="1">
    <dataValidation type="list" allowBlank="1" sqref="G13 K6 K20:K27 K13 I6 I20:I27 I13 G6 G20:G27" xr:uid="{00000000-0002-0000-0300-000000000000}">
      <formula1>"зачёт,незачёт"</formula1>
    </dataValidation>
  </dataValidations>
  <pageMargins left="0.7" right="0.7" top="0.75" bottom="0.75" header="0.3" footer="0.3"/>
  <pageSetup orientation="portrait" horizontalDpi="4294967295" verticalDpi="429496729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R13"/>
  <sheetViews>
    <sheetView workbookViewId="0">
      <selection sqref="A1:R1"/>
    </sheetView>
  </sheetViews>
  <sheetFormatPr defaultRowHeight="15" x14ac:dyDescent="0.25"/>
  <cols>
    <col min="1" max="1" width="6" customWidth="1"/>
    <col min="2" max="2" width="34" customWidth="1"/>
    <col min="3" max="3" width="16" customWidth="1"/>
    <col min="4" max="4" width="12" customWidth="1"/>
    <col min="5" max="10" width="11" customWidth="1"/>
    <col min="11" max="11" width="12" customWidth="1"/>
    <col min="13" max="13" width="12" customWidth="1"/>
    <col min="14" max="14" width="13" customWidth="1"/>
    <col min="15" max="15" width="12" customWidth="1"/>
    <col min="16" max="16" width="20" customWidth="1"/>
    <col min="17" max="17" width="10" customWidth="1"/>
    <col min="18" max="18" width="22" customWidth="1"/>
  </cols>
  <sheetData>
    <row r="1" spans="1:18" ht="17.25" x14ac:dyDescent="0.25">
      <c r="A1" s="11" t="s">
        <v>45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</row>
    <row r="2" spans="1:18" ht="15.75" x14ac:dyDescent="0.25">
      <c r="A2" s="13" t="s">
        <v>100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</row>
    <row r="3" spans="1:18" x14ac:dyDescent="0.25">
      <c r="A3" s="14" t="s">
        <v>101</v>
      </c>
      <c r="B3" s="14" t="s">
        <v>8</v>
      </c>
      <c r="C3" s="14" t="s">
        <v>11</v>
      </c>
      <c r="D3" s="14" t="s">
        <v>102</v>
      </c>
      <c r="E3" s="14" t="s">
        <v>103</v>
      </c>
      <c r="F3" s="14"/>
      <c r="G3" s="14"/>
      <c r="H3" s="14"/>
      <c r="I3" s="14"/>
      <c r="J3" s="14"/>
      <c r="K3" s="14" t="s">
        <v>104</v>
      </c>
      <c r="L3" s="14" t="s">
        <v>105</v>
      </c>
      <c r="M3" s="14" t="s">
        <v>106</v>
      </c>
      <c r="N3" s="14" t="s">
        <v>107</v>
      </c>
      <c r="O3" s="14" t="s">
        <v>108</v>
      </c>
      <c r="P3" s="14" t="s">
        <v>109</v>
      </c>
      <c r="Q3" s="14" t="s">
        <v>110</v>
      </c>
      <c r="R3" s="14" t="s">
        <v>111</v>
      </c>
    </row>
    <row r="4" spans="1:18" x14ac:dyDescent="0.25">
      <c r="A4" s="14"/>
      <c r="B4" s="14"/>
      <c r="C4" s="14"/>
      <c r="D4" s="14"/>
      <c r="E4" s="14">
        <v>1</v>
      </c>
      <c r="F4" s="14"/>
      <c r="G4" s="14">
        <v>2</v>
      </c>
      <c r="H4" s="14"/>
      <c r="I4" s="14">
        <v>3</v>
      </c>
      <c r="J4" s="14"/>
      <c r="K4" s="14"/>
      <c r="L4" s="14"/>
      <c r="M4" s="14"/>
      <c r="N4" s="14"/>
      <c r="O4" s="14"/>
      <c r="P4" s="14"/>
      <c r="Q4" s="14"/>
      <c r="R4" s="14"/>
    </row>
    <row r="5" spans="1:18" ht="22.5" x14ac:dyDescent="0.25">
      <c r="A5" s="14"/>
      <c r="B5" s="14"/>
      <c r="C5" s="14"/>
      <c r="D5" s="14"/>
      <c r="E5" s="5" t="s">
        <v>112</v>
      </c>
      <c r="F5" s="5" t="s">
        <v>113</v>
      </c>
      <c r="G5" s="5" t="s">
        <v>112</v>
      </c>
      <c r="H5" s="5" t="s">
        <v>113</v>
      </c>
      <c r="I5" s="5" t="s">
        <v>112</v>
      </c>
      <c r="J5" s="5" t="s">
        <v>113</v>
      </c>
      <c r="K5" s="14"/>
      <c r="L5" s="14"/>
      <c r="M5" s="14"/>
      <c r="N5" s="14"/>
      <c r="O5" s="14"/>
      <c r="P5" s="14"/>
      <c r="Q5" s="14"/>
      <c r="R5" s="14"/>
    </row>
    <row r="6" spans="1:18" ht="24" x14ac:dyDescent="0.25">
      <c r="A6" s="2">
        <v>1</v>
      </c>
      <c r="B6" s="3" t="s">
        <v>44</v>
      </c>
      <c r="C6" s="2" t="s">
        <v>34</v>
      </c>
      <c r="D6" s="2">
        <v>74.349999999999994</v>
      </c>
      <c r="E6" s="2">
        <v>90</v>
      </c>
      <c r="F6" s="2" t="s">
        <v>25</v>
      </c>
      <c r="G6" s="2">
        <v>100</v>
      </c>
      <c r="H6" s="2" t="s">
        <v>25</v>
      </c>
      <c r="I6" s="2">
        <v>110</v>
      </c>
      <c r="J6" s="2" t="s">
        <v>25</v>
      </c>
      <c r="K6" s="2">
        <f>MAX(IF(F6="зачёт",E6,0),IF(H6="зачёт",G6,0),IF(J6="зачёт",I6,0))</f>
        <v>110</v>
      </c>
      <c r="L6" s="2">
        <f>IF(N($K6)=0,"",SUMPRODUCT(($C$6:$C$8=$C6)*($K$6:$K$8&gt;$K6))+1)</f>
        <v>1</v>
      </c>
      <c r="M6" s="2">
        <f>IFERROR(500/(-216.0475144+16.2606339*D6+(-0.002388645)*D6^2+(-0.00113732)*D6^3+(0.00000701863)*D6^4+(-0.00000001291)*D6^5),"")</f>
        <v>0.7169176527026675</v>
      </c>
      <c r="N6" s="2">
        <f>IFERROR(K6*M6,"")</f>
        <v>78.860941797293421</v>
      </c>
      <c r="O6" s="2">
        <f>IF(N($N6)=0,"",SUMPRODUCT(($N$6:$N$8&gt;$N6)*1)+1)</f>
        <v>3</v>
      </c>
      <c r="P6" s="3" t="s">
        <v>117</v>
      </c>
      <c r="Q6" s="2">
        <f>IFERROR(CHOOSE(L6,12,9,8,7,6,5,4,3,2,1),"")</f>
        <v>12</v>
      </c>
      <c r="R6" s="3" t="s">
        <v>115</v>
      </c>
    </row>
    <row r="7" spans="1:18" ht="24" x14ac:dyDescent="0.25">
      <c r="A7" s="2">
        <v>2</v>
      </c>
      <c r="B7" s="3" t="s">
        <v>46</v>
      </c>
      <c r="C7" s="2" t="s">
        <v>36</v>
      </c>
      <c r="D7" s="2">
        <v>85.75</v>
      </c>
      <c r="E7" s="2">
        <v>135</v>
      </c>
      <c r="F7" s="2" t="s">
        <v>25</v>
      </c>
      <c r="G7" s="2">
        <v>137.5</v>
      </c>
      <c r="H7" s="2" t="s">
        <v>25</v>
      </c>
      <c r="I7" s="2">
        <v>140</v>
      </c>
      <c r="J7" s="2" t="s">
        <v>25</v>
      </c>
      <c r="K7" s="2">
        <f>MAX(IF(F7="зачёт",E7,0),IF(H7="зачёт",G7,0),IF(J7="зачёт",I7,0))</f>
        <v>140</v>
      </c>
      <c r="L7" s="2">
        <f>IF(N($K7)=0,"",SUMPRODUCT(($C$6:$C$8=$C7)*($K$6:$K$8&gt;$K7))+1)</f>
        <v>1</v>
      </c>
      <c r="M7" s="2">
        <f>IFERROR(500/(-216.0475144+16.2606339*D7+(-0.002388645)*D7^2+(-0.00113732)*D7^3+(0.00000701863)*D7^4+(-0.00000001291)*D7^5),"")</f>
        <v>0.65508937411316248</v>
      </c>
      <c r="N7" s="2">
        <f>IFERROR(K7*M7,"")</f>
        <v>91.712512375842749</v>
      </c>
      <c r="O7" s="2">
        <f>IF(N($N7)=0,"",SUMPRODUCT(($N$6:$N$8&gt;$N7)*1)+1)</f>
        <v>2</v>
      </c>
      <c r="P7" s="3" t="s">
        <v>117</v>
      </c>
      <c r="Q7" s="2">
        <f>IFERROR(CHOOSE(L7,12,9,8,7,6,5,4,3,2,1),"")</f>
        <v>12</v>
      </c>
      <c r="R7" s="3" t="s">
        <v>118</v>
      </c>
    </row>
    <row r="8" spans="1:18" x14ac:dyDescent="0.25">
      <c r="A8" s="2">
        <v>3</v>
      </c>
      <c r="B8" s="3" t="s">
        <v>47</v>
      </c>
      <c r="C8" s="2" t="s">
        <v>24</v>
      </c>
      <c r="D8" s="2">
        <v>96.2</v>
      </c>
      <c r="E8" s="2">
        <v>130</v>
      </c>
      <c r="F8" s="2" t="s">
        <v>25</v>
      </c>
      <c r="G8" s="2">
        <v>140</v>
      </c>
      <c r="H8" s="2" t="s">
        <v>25</v>
      </c>
      <c r="I8" s="2">
        <v>150</v>
      </c>
      <c r="J8" s="2" t="s">
        <v>25</v>
      </c>
      <c r="K8" s="2">
        <f>MAX(IF(F8="зачёт",E8,0),IF(H8="зачёт",G8,0),IF(J8="зачёт",I8,0))</f>
        <v>150</v>
      </c>
      <c r="L8" s="2">
        <f>IF(N($K8)=0,"",SUMPRODUCT(($C$6:$C$8=$C8)*($K$6:$K$8&gt;$K8))+1)</f>
        <v>1</v>
      </c>
      <c r="M8" s="2">
        <f>IFERROR(500/(-216.0475144+16.2606339*D8+(-0.002388645)*D8^2+(-0.00113732)*D8^3+(0.00000701863)*D8^4+(-0.00000001291)*D8^5),"")</f>
        <v>0.61855742307680095</v>
      </c>
      <c r="N8" s="2">
        <f>IFERROR(K8*M8,"")</f>
        <v>92.783613461520147</v>
      </c>
      <c r="O8" s="2">
        <f>IF(N($N8)=0,"",SUMPRODUCT(($N$6:$N$8&gt;$N8)*1)+1)</f>
        <v>1</v>
      </c>
      <c r="P8" s="3" t="s">
        <v>114</v>
      </c>
      <c r="Q8" s="2">
        <f>IFERROR(CHOOSE(L8,12,9,8,7,6,5,4,3,2,1),"")</f>
        <v>12</v>
      </c>
      <c r="R8" s="3" t="s">
        <v>115</v>
      </c>
    </row>
    <row r="11" spans="1:18" x14ac:dyDescent="0.25">
      <c r="A11" s="15" t="s">
        <v>119</v>
      </c>
      <c r="B11" s="15"/>
      <c r="C11" s="15"/>
      <c r="D11" s="15"/>
      <c r="L11" s="6" t="s">
        <v>120</v>
      </c>
    </row>
    <row r="13" spans="1:18" x14ac:dyDescent="0.25">
      <c r="A13" s="15" t="s">
        <v>121</v>
      </c>
      <c r="B13" s="15"/>
      <c r="C13" s="15"/>
      <c r="D13" s="15"/>
      <c r="L13" s="6" t="s">
        <v>122</v>
      </c>
    </row>
  </sheetData>
  <mergeCells count="20">
    <mergeCell ref="Q3:Q5"/>
    <mergeCell ref="R3:R5"/>
    <mergeCell ref="A11:D11"/>
    <mergeCell ref="A13:D13"/>
    <mergeCell ref="A1:R1"/>
    <mergeCell ref="A2:R2"/>
    <mergeCell ref="E3:J3"/>
    <mergeCell ref="A3:A5"/>
    <mergeCell ref="B3:B5"/>
    <mergeCell ref="C3:C5"/>
    <mergeCell ref="D3:D5"/>
    <mergeCell ref="E4:F4"/>
    <mergeCell ref="G4:H4"/>
    <mergeCell ref="I4:J4"/>
    <mergeCell ref="K3:K5"/>
    <mergeCell ref="L3:L5"/>
    <mergeCell ref="M3:M5"/>
    <mergeCell ref="N3:N5"/>
    <mergeCell ref="O3:O5"/>
    <mergeCell ref="P3:P5"/>
  </mergeCells>
  <dataValidations count="1">
    <dataValidation type="list" allowBlank="1" sqref="F6:F8 J6:J8 H6:H8" xr:uid="{00000000-0002-0000-0400-000000000000}">
      <formula1>"зачёт,незачёт"</formula1>
    </dataValidation>
  </dataValidations>
  <pageMargins left="0.7" right="0.7" top="0.75" bottom="0.75" header="0.3" footer="0.3"/>
  <pageSetup orientation="portrait" horizontalDpi="4294967295" verticalDpi="429496729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S33"/>
  <sheetViews>
    <sheetView tabSelected="1" workbookViewId="0">
      <selection sqref="A1:S1"/>
    </sheetView>
  </sheetViews>
  <sheetFormatPr defaultRowHeight="15" x14ac:dyDescent="0.25"/>
  <cols>
    <col min="1" max="1" width="6" customWidth="1"/>
    <col min="2" max="2" width="34" customWidth="1"/>
    <col min="3" max="3" width="16" customWidth="1"/>
    <col min="4" max="4" width="14" customWidth="1"/>
    <col min="5" max="5" width="12" customWidth="1"/>
    <col min="6" max="11" width="11" customWidth="1"/>
    <col min="12" max="12" width="12" customWidth="1"/>
    <col min="14" max="14" width="12" customWidth="1"/>
    <col min="15" max="15" width="13" customWidth="1"/>
    <col min="16" max="16" width="12" customWidth="1"/>
    <col min="17" max="17" width="20" customWidth="1"/>
    <col min="18" max="18" width="10" customWidth="1"/>
    <col min="19" max="19" width="22" customWidth="1"/>
  </cols>
  <sheetData>
    <row r="1" spans="1:19" ht="17.25" x14ac:dyDescent="0.25">
      <c r="A1" s="11" t="s">
        <v>49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spans="1:19" ht="15.75" x14ac:dyDescent="0.25">
      <c r="A2" s="13" t="s">
        <v>125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</row>
    <row r="3" spans="1:19" x14ac:dyDescent="0.25">
      <c r="A3" s="14" t="s">
        <v>101</v>
      </c>
      <c r="B3" s="14" t="s">
        <v>8</v>
      </c>
      <c r="C3" s="14" t="s">
        <v>11</v>
      </c>
      <c r="D3" s="14" t="s">
        <v>124</v>
      </c>
      <c r="E3" s="14" t="s">
        <v>102</v>
      </c>
      <c r="F3" s="14" t="s">
        <v>103</v>
      </c>
      <c r="G3" s="14"/>
      <c r="H3" s="14"/>
      <c r="I3" s="14"/>
      <c r="J3" s="14"/>
      <c r="K3" s="14"/>
      <c r="L3" s="14" t="s">
        <v>104</v>
      </c>
      <c r="M3" s="14" t="s">
        <v>105</v>
      </c>
      <c r="N3" s="14" t="s">
        <v>106</v>
      </c>
      <c r="O3" s="14" t="s">
        <v>107</v>
      </c>
      <c r="P3" s="14" t="s">
        <v>108</v>
      </c>
      <c r="Q3" s="14" t="s">
        <v>109</v>
      </c>
      <c r="R3" s="14" t="s">
        <v>110</v>
      </c>
      <c r="S3" s="14" t="s">
        <v>111</v>
      </c>
    </row>
    <row r="4" spans="1:19" x14ac:dyDescent="0.25">
      <c r="A4" s="14"/>
      <c r="B4" s="14"/>
      <c r="C4" s="14"/>
      <c r="D4" s="14"/>
      <c r="E4" s="14"/>
      <c r="F4" s="14">
        <v>1</v>
      </c>
      <c r="G4" s="14"/>
      <c r="H4" s="14">
        <v>2</v>
      </c>
      <c r="I4" s="14"/>
      <c r="J4" s="14">
        <v>3</v>
      </c>
      <c r="K4" s="14"/>
      <c r="L4" s="14"/>
      <c r="M4" s="14"/>
      <c r="N4" s="14"/>
      <c r="O4" s="14"/>
      <c r="P4" s="14"/>
      <c r="Q4" s="14"/>
      <c r="R4" s="14"/>
      <c r="S4" s="14"/>
    </row>
    <row r="5" spans="1:19" ht="22.5" x14ac:dyDescent="0.25">
      <c r="A5" s="14"/>
      <c r="B5" s="14"/>
      <c r="C5" s="14"/>
      <c r="D5" s="14"/>
      <c r="E5" s="14"/>
      <c r="F5" s="5" t="s">
        <v>112</v>
      </c>
      <c r="G5" s="5" t="s">
        <v>113</v>
      </c>
      <c r="H5" s="5" t="s">
        <v>112</v>
      </c>
      <c r="I5" s="5" t="s">
        <v>113</v>
      </c>
      <c r="J5" s="5" t="s">
        <v>112</v>
      </c>
      <c r="K5" s="5" t="s">
        <v>113</v>
      </c>
      <c r="L5" s="14"/>
      <c r="M5" s="14"/>
      <c r="N5" s="14"/>
      <c r="O5" s="14"/>
      <c r="P5" s="14"/>
      <c r="Q5" s="14"/>
      <c r="R5" s="14"/>
      <c r="S5" s="14"/>
    </row>
    <row r="6" spans="1:19" x14ac:dyDescent="0.25">
      <c r="A6" s="2">
        <v>1</v>
      </c>
      <c r="B6" s="3" t="s">
        <v>48</v>
      </c>
      <c r="C6" s="2" t="s">
        <v>28</v>
      </c>
      <c r="D6" s="2" t="s">
        <v>125</v>
      </c>
      <c r="E6" s="2">
        <v>56.75</v>
      </c>
      <c r="F6" s="2">
        <v>30</v>
      </c>
      <c r="G6" s="2" t="s">
        <v>25</v>
      </c>
      <c r="H6" s="2">
        <v>35</v>
      </c>
      <c r="I6" s="2" t="s">
        <v>25</v>
      </c>
      <c r="J6" s="2">
        <v>37.5</v>
      </c>
      <c r="K6" s="2" t="s">
        <v>25</v>
      </c>
      <c r="L6" s="2">
        <f>MAX(IF(G6="зачёт",F6,0),IF(I6="зачёт",H6,0),IF(K6="зачёт",J6,0))</f>
        <v>37.5</v>
      </c>
      <c r="M6" s="2">
        <f>IF(N($L6)=0,"",SUMPRODUCT(($C$6:$C$6=$C6)*($L$6:$L$6&gt;$L6))+1)</f>
        <v>1</v>
      </c>
      <c r="N6" s="2">
        <f>IFERROR(500/(-216.0475144+16.2606339*E6+(-0.002388645)*E6^2+(-0.00113732)*E6^3+(0.00000701863)*E6^4+(-0.00000001291)*E6^5),"")</f>
        <v>0.89865893452683832</v>
      </c>
      <c r="O6" s="2">
        <f>IFERROR(L6*N6,"")</f>
        <v>33.699710044756436</v>
      </c>
      <c r="P6" s="2">
        <f>IF(N($O6)=0,"",SUMPRODUCT(($O$6:$O$6&gt;$O6)*1)+1)</f>
        <v>1</v>
      </c>
      <c r="Q6" s="3" t="s">
        <v>128</v>
      </c>
      <c r="R6" s="2">
        <f>IFERROR(CHOOSE(M6,12,9,8,7,6,5,4,3,2,1),"")</f>
        <v>12</v>
      </c>
      <c r="S6" s="3" t="s">
        <v>129</v>
      </c>
    </row>
    <row r="8" spans="1:19" ht="17.25" x14ac:dyDescent="0.25">
      <c r="A8" s="11" t="s">
        <v>49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</row>
    <row r="9" spans="1:19" ht="15.75" x14ac:dyDescent="0.25">
      <c r="A9" s="13" t="s">
        <v>100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</row>
    <row r="10" spans="1:19" x14ac:dyDescent="0.25">
      <c r="A10" s="14" t="s">
        <v>101</v>
      </c>
      <c r="B10" s="14" t="s">
        <v>8</v>
      </c>
      <c r="C10" s="14" t="s">
        <v>11</v>
      </c>
      <c r="D10" s="14" t="s">
        <v>124</v>
      </c>
      <c r="E10" s="14" t="s">
        <v>102</v>
      </c>
      <c r="F10" s="14" t="s">
        <v>103</v>
      </c>
      <c r="G10" s="14"/>
      <c r="H10" s="14"/>
      <c r="I10" s="14"/>
      <c r="J10" s="14"/>
      <c r="K10" s="14"/>
      <c r="L10" s="14" t="s">
        <v>104</v>
      </c>
      <c r="M10" s="14" t="s">
        <v>105</v>
      </c>
      <c r="N10" s="14" t="s">
        <v>106</v>
      </c>
      <c r="O10" s="14" t="s">
        <v>107</v>
      </c>
      <c r="P10" s="14" t="s">
        <v>108</v>
      </c>
      <c r="Q10" s="14" t="s">
        <v>109</v>
      </c>
      <c r="R10" s="14" t="s">
        <v>110</v>
      </c>
      <c r="S10" s="14" t="s">
        <v>111</v>
      </c>
    </row>
    <row r="11" spans="1:19" x14ac:dyDescent="0.25">
      <c r="A11" s="14"/>
      <c r="B11" s="14"/>
      <c r="C11" s="14"/>
      <c r="D11" s="14"/>
      <c r="E11" s="14"/>
      <c r="F11" s="14">
        <v>1</v>
      </c>
      <c r="G11" s="14"/>
      <c r="H11" s="14">
        <v>2</v>
      </c>
      <c r="I11" s="14"/>
      <c r="J11" s="14">
        <v>3</v>
      </c>
      <c r="K11" s="14"/>
      <c r="L11" s="14"/>
      <c r="M11" s="14"/>
      <c r="N11" s="14"/>
      <c r="O11" s="14"/>
      <c r="P11" s="14"/>
      <c r="Q11" s="14"/>
      <c r="R11" s="14"/>
      <c r="S11" s="14"/>
    </row>
    <row r="12" spans="1:19" ht="22.5" x14ac:dyDescent="0.25">
      <c r="A12" s="14"/>
      <c r="B12" s="14"/>
      <c r="C12" s="14"/>
      <c r="D12" s="14"/>
      <c r="E12" s="14"/>
      <c r="F12" s="5" t="s">
        <v>112</v>
      </c>
      <c r="G12" s="5" t="s">
        <v>113</v>
      </c>
      <c r="H12" s="5" t="s">
        <v>112</v>
      </c>
      <c r="I12" s="5" t="s">
        <v>113</v>
      </c>
      <c r="J12" s="5" t="s">
        <v>112</v>
      </c>
      <c r="K12" s="5" t="s">
        <v>113</v>
      </c>
      <c r="L12" s="14"/>
      <c r="M12" s="14"/>
      <c r="N12" s="14"/>
      <c r="O12" s="14"/>
      <c r="P12" s="14"/>
      <c r="Q12" s="14"/>
      <c r="R12" s="14"/>
      <c r="S12" s="14"/>
    </row>
    <row r="13" spans="1:19" x14ac:dyDescent="0.25">
      <c r="A13" s="2">
        <v>1</v>
      </c>
      <c r="B13" s="3" t="s">
        <v>50</v>
      </c>
      <c r="C13" s="2" t="s">
        <v>51</v>
      </c>
      <c r="D13" s="2" t="s">
        <v>126</v>
      </c>
      <c r="E13" s="2">
        <v>67</v>
      </c>
      <c r="F13" s="2">
        <v>95</v>
      </c>
      <c r="G13" s="2" t="s">
        <v>25</v>
      </c>
      <c r="H13" s="2">
        <v>102.5</v>
      </c>
      <c r="I13" s="2" t="s">
        <v>25</v>
      </c>
      <c r="J13" s="2">
        <v>105</v>
      </c>
      <c r="K13" s="2" t="s">
        <v>25</v>
      </c>
      <c r="L13" s="2">
        <f t="shared" ref="L13:L18" si="0">MAX(IF(G13="зачёт",F13,0),IF(I13="зачёт",H13,0),IF(K13="зачёт",J13,0))</f>
        <v>105</v>
      </c>
      <c r="M13" s="2">
        <f t="shared" ref="M13:M18" si="1">IF(N($L13)=0,"",SUMPRODUCT(($C$13:$C$18=$C13)*($L$13:$L$18&gt;$L13))+1)</f>
        <v>1</v>
      </c>
      <c r="N13" s="2">
        <f t="shared" ref="N13:N18" si="2">IFERROR(500/(-216.0475144+16.2606339*E13+(-0.002388645)*E13^2+(-0.00113732)*E13^3+(0.00000701863)*E13^4+(-0.00000001291)*E13^5),"")</f>
        <v>0.77563669110345912</v>
      </c>
      <c r="O13" s="2">
        <f t="shared" ref="O13:O18" si="3">IFERROR(L13*N13,"")</f>
        <v>81.441852565863201</v>
      </c>
      <c r="P13" s="2">
        <f t="shared" ref="P13:P18" si="4">IF(N($O13)=0,"",SUMPRODUCT(($O$13:$O$18&gt;$O13)*1)+1)</f>
        <v>1</v>
      </c>
      <c r="Q13" s="3" t="s">
        <v>130</v>
      </c>
      <c r="R13" s="2">
        <f t="shared" ref="R13:R18" si="5">IFERROR(CHOOSE(M13,12,9,8,7,6,5,4,3,2,1),"")</f>
        <v>12</v>
      </c>
      <c r="S13" s="3" t="s">
        <v>115</v>
      </c>
    </row>
    <row r="14" spans="1:19" x14ac:dyDescent="0.25">
      <c r="A14" s="2">
        <v>2</v>
      </c>
      <c r="B14" s="3" t="s">
        <v>52</v>
      </c>
      <c r="C14" s="2" t="s">
        <v>53</v>
      </c>
      <c r="D14" s="2" t="s">
        <v>126</v>
      </c>
      <c r="E14" s="2">
        <v>82.5</v>
      </c>
      <c r="F14" s="2">
        <v>95</v>
      </c>
      <c r="G14" s="2" t="s">
        <v>25</v>
      </c>
      <c r="H14" s="2">
        <v>105</v>
      </c>
      <c r="I14" s="2" t="s">
        <v>26</v>
      </c>
      <c r="J14" s="2">
        <v>105</v>
      </c>
      <c r="K14" s="2" t="s">
        <v>25</v>
      </c>
      <c r="L14" s="2">
        <f t="shared" si="0"/>
        <v>105</v>
      </c>
      <c r="M14" s="2">
        <f t="shared" si="1"/>
        <v>1</v>
      </c>
      <c r="N14" s="2">
        <f t="shared" si="2"/>
        <v>0.66990652700206055</v>
      </c>
      <c r="O14" s="2">
        <f t="shared" si="3"/>
        <v>70.340185335216361</v>
      </c>
      <c r="P14" s="2">
        <f t="shared" si="4"/>
        <v>3</v>
      </c>
      <c r="Q14" s="3" t="s">
        <v>114</v>
      </c>
      <c r="R14" s="2">
        <f t="shared" si="5"/>
        <v>12</v>
      </c>
      <c r="S14" s="3" t="s">
        <v>115</v>
      </c>
    </row>
    <row r="15" spans="1:19" ht="24" x14ac:dyDescent="0.25">
      <c r="A15" s="2">
        <v>3</v>
      </c>
      <c r="B15" s="3" t="s">
        <v>54</v>
      </c>
      <c r="C15" s="2" t="s">
        <v>36</v>
      </c>
      <c r="D15" s="2" t="s">
        <v>126</v>
      </c>
      <c r="E15" s="2">
        <v>88.25</v>
      </c>
      <c r="F15" s="2">
        <v>100</v>
      </c>
      <c r="G15" s="2" t="s">
        <v>25</v>
      </c>
      <c r="H15" s="2">
        <v>105</v>
      </c>
      <c r="I15" s="2" t="s">
        <v>26</v>
      </c>
      <c r="J15" s="2">
        <v>105</v>
      </c>
      <c r="K15" s="2" t="s">
        <v>25</v>
      </c>
      <c r="L15" s="2">
        <f t="shared" si="0"/>
        <v>105</v>
      </c>
      <c r="M15" s="2">
        <f t="shared" si="1"/>
        <v>1</v>
      </c>
      <c r="N15" s="2">
        <f t="shared" si="2"/>
        <v>0.64492963204152909</v>
      </c>
      <c r="O15" s="2">
        <f t="shared" si="3"/>
        <v>67.71761136436055</v>
      </c>
      <c r="P15" s="2">
        <f t="shared" si="4"/>
        <v>4</v>
      </c>
      <c r="Q15" s="3" t="s">
        <v>117</v>
      </c>
      <c r="R15" s="2">
        <f t="shared" si="5"/>
        <v>12</v>
      </c>
      <c r="S15" s="3" t="s">
        <v>118</v>
      </c>
    </row>
    <row r="16" spans="1:19" ht="24" x14ac:dyDescent="0.25">
      <c r="A16" s="2">
        <v>4</v>
      </c>
      <c r="B16" s="3" t="s">
        <v>46</v>
      </c>
      <c r="C16" s="2" t="s">
        <v>36</v>
      </c>
      <c r="D16" s="2" t="s">
        <v>126</v>
      </c>
      <c r="E16" s="2">
        <v>85.75</v>
      </c>
      <c r="F16" s="2">
        <v>95</v>
      </c>
      <c r="G16" s="2" t="s">
        <v>25</v>
      </c>
      <c r="H16" s="2">
        <v>100</v>
      </c>
      <c r="I16" s="2" t="s">
        <v>25</v>
      </c>
      <c r="J16" s="2">
        <v>102.5</v>
      </c>
      <c r="K16" s="2" t="s">
        <v>25</v>
      </c>
      <c r="L16" s="2">
        <f t="shared" si="0"/>
        <v>102.5</v>
      </c>
      <c r="M16" s="2">
        <f t="shared" si="1"/>
        <v>2</v>
      </c>
      <c r="N16" s="2">
        <f t="shared" si="2"/>
        <v>0.65508937411316248</v>
      </c>
      <c r="O16" s="2">
        <f t="shared" si="3"/>
        <v>67.146660846599161</v>
      </c>
      <c r="P16" s="2">
        <f t="shared" si="4"/>
        <v>5</v>
      </c>
      <c r="Q16" s="3" t="s">
        <v>117</v>
      </c>
      <c r="R16" s="2">
        <f t="shared" si="5"/>
        <v>9</v>
      </c>
      <c r="S16" s="3" t="s">
        <v>118</v>
      </c>
    </row>
    <row r="17" spans="1:19" x14ac:dyDescent="0.25">
      <c r="A17" s="2">
        <v>5</v>
      </c>
      <c r="B17" s="3" t="s">
        <v>21</v>
      </c>
      <c r="C17" s="2" t="s">
        <v>24</v>
      </c>
      <c r="D17" s="2" t="s">
        <v>126</v>
      </c>
      <c r="E17" s="2">
        <v>95.95</v>
      </c>
      <c r="F17" s="2">
        <v>100</v>
      </c>
      <c r="G17" s="2" t="s">
        <v>25</v>
      </c>
      <c r="H17" s="2">
        <v>105</v>
      </c>
      <c r="I17" s="2" t="s">
        <v>25</v>
      </c>
      <c r="J17" s="2">
        <v>107.5</v>
      </c>
      <c r="K17" s="2" t="s">
        <v>26</v>
      </c>
      <c r="L17" s="2">
        <f t="shared" si="0"/>
        <v>105</v>
      </c>
      <c r="M17" s="2">
        <f t="shared" si="1"/>
        <v>1</v>
      </c>
      <c r="N17" s="2">
        <f t="shared" si="2"/>
        <v>0.61926702750748208</v>
      </c>
      <c r="O17" s="2">
        <f t="shared" si="3"/>
        <v>65.023037888285614</v>
      </c>
      <c r="P17" s="2">
        <f t="shared" si="4"/>
        <v>6</v>
      </c>
      <c r="Q17" s="3" t="s">
        <v>114</v>
      </c>
      <c r="R17" s="2">
        <f t="shared" si="5"/>
        <v>12</v>
      </c>
      <c r="S17" s="3" t="s">
        <v>115</v>
      </c>
    </row>
    <row r="18" spans="1:19" ht="24" x14ac:dyDescent="0.25">
      <c r="A18" s="2">
        <v>6</v>
      </c>
      <c r="B18" s="3" t="s">
        <v>55</v>
      </c>
      <c r="C18" s="2" t="s">
        <v>56</v>
      </c>
      <c r="D18" s="2" t="s">
        <v>126</v>
      </c>
      <c r="E18" s="2">
        <v>102.7</v>
      </c>
      <c r="F18" s="2">
        <v>110</v>
      </c>
      <c r="G18" s="2" t="s">
        <v>25</v>
      </c>
      <c r="H18" s="2">
        <v>115</v>
      </c>
      <c r="I18" s="2" t="s">
        <v>25</v>
      </c>
      <c r="J18" s="2">
        <v>120</v>
      </c>
      <c r="K18" s="2" t="s">
        <v>25</v>
      </c>
      <c r="L18" s="2">
        <f t="shared" si="0"/>
        <v>120</v>
      </c>
      <c r="M18" s="2">
        <f t="shared" si="1"/>
        <v>1</v>
      </c>
      <c r="N18" s="2">
        <f t="shared" si="2"/>
        <v>0.60236056352333478</v>
      </c>
      <c r="O18" s="2">
        <f t="shared" si="3"/>
        <v>72.283267622800167</v>
      </c>
      <c r="P18" s="2">
        <f t="shared" si="4"/>
        <v>2</v>
      </c>
      <c r="Q18" s="3" t="s">
        <v>117</v>
      </c>
      <c r="R18" s="2">
        <f t="shared" si="5"/>
        <v>12</v>
      </c>
      <c r="S18" s="3" t="s">
        <v>115</v>
      </c>
    </row>
    <row r="20" spans="1:19" ht="17.25" x14ac:dyDescent="0.25">
      <c r="A20" s="11" t="s">
        <v>49</v>
      </c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</row>
    <row r="21" spans="1:19" ht="15.75" x14ac:dyDescent="0.25">
      <c r="A21" s="13" t="s">
        <v>116</v>
      </c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</row>
    <row r="22" spans="1:19" x14ac:dyDescent="0.25">
      <c r="A22" s="14" t="s">
        <v>101</v>
      </c>
      <c r="B22" s="14" t="s">
        <v>8</v>
      </c>
      <c r="C22" s="14" t="s">
        <v>11</v>
      </c>
      <c r="D22" s="14" t="s">
        <v>124</v>
      </c>
      <c r="E22" s="14" t="s">
        <v>102</v>
      </c>
      <c r="F22" s="14" t="s">
        <v>103</v>
      </c>
      <c r="G22" s="14"/>
      <c r="H22" s="14"/>
      <c r="I22" s="14"/>
      <c r="J22" s="14"/>
      <c r="K22" s="14"/>
      <c r="L22" s="14" t="s">
        <v>104</v>
      </c>
      <c r="M22" s="14" t="s">
        <v>105</v>
      </c>
      <c r="N22" s="14" t="s">
        <v>106</v>
      </c>
      <c r="O22" s="14" t="s">
        <v>107</v>
      </c>
      <c r="P22" s="14" t="s">
        <v>108</v>
      </c>
      <c r="Q22" s="14" t="s">
        <v>109</v>
      </c>
      <c r="R22" s="14" t="s">
        <v>110</v>
      </c>
      <c r="S22" s="14" t="s">
        <v>111</v>
      </c>
    </row>
    <row r="23" spans="1:19" x14ac:dyDescent="0.25">
      <c r="A23" s="14"/>
      <c r="B23" s="14"/>
      <c r="C23" s="14"/>
      <c r="D23" s="14"/>
      <c r="E23" s="14"/>
      <c r="F23" s="14">
        <v>1</v>
      </c>
      <c r="G23" s="14"/>
      <c r="H23" s="14">
        <v>2</v>
      </c>
      <c r="I23" s="14"/>
      <c r="J23" s="14">
        <v>3</v>
      </c>
      <c r="K23" s="14"/>
      <c r="L23" s="14"/>
      <c r="M23" s="14"/>
      <c r="N23" s="14"/>
      <c r="O23" s="14"/>
      <c r="P23" s="14"/>
      <c r="Q23" s="14"/>
      <c r="R23" s="14"/>
      <c r="S23" s="14"/>
    </row>
    <row r="24" spans="1:19" ht="22.5" x14ac:dyDescent="0.25">
      <c r="A24" s="14"/>
      <c r="B24" s="14"/>
      <c r="C24" s="14"/>
      <c r="D24" s="14"/>
      <c r="E24" s="14"/>
      <c r="F24" s="5" t="s">
        <v>112</v>
      </c>
      <c r="G24" s="5" t="s">
        <v>113</v>
      </c>
      <c r="H24" s="5" t="s">
        <v>112</v>
      </c>
      <c r="I24" s="5" t="s">
        <v>113</v>
      </c>
      <c r="J24" s="5" t="s">
        <v>112</v>
      </c>
      <c r="K24" s="5" t="s">
        <v>113</v>
      </c>
      <c r="L24" s="14"/>
      <c r="M24" s="14"/>
      <c r="N24" s="14"/>
      <c r="O24" s="14"/>
      <c r="P24" s="14"/>
      <c r="Q24" s="14"/>
      <c r="R24" s="14"/>
      <c r="S24" s="14"/>
    </row>
    <row r="25" spans="1:19" ht="24" x14ac:dyDescent="0.25">
      <c r="A25" s="2">
        <v>1</v>
      </c>
      <c r="B25" s="3" t="s">
        <v>57</v>
      </c>
      <c r="C25" s="2" t="s">
        <v>58</v>
      </c>
      <c r="D25" s="2" t="s">
        <v>131</v>
      </c>
      <c r="E25" s="2">
        <v>51.7</v>
      </c>
      <c r="F25" s="2">
        <v>42</v>
      </c>
      <c r="G25" s="2" t="s">
        <v>25</v>
      </c>
      <c r="H25" s="2">
        <v>45</v>
      </c>
      <c r="I25" s="2" t="s">
        <v>25</v>
      </c>
      <c r="J25" s="2">
        <v>47.5</v>
      </c>
      <c r="K25" s="2" t="s">
        <v>25</v>
      </c>
      <c r="L25" s="2">
        <f>MAX(IF(G25="зачёт",F25,0),IF(I25="зачёт",H25,0),IF(K25="зачёт",J25,0))</f>
        <v>47.5</v>
      </c>
      <c r="M25" s="2">
        <f>IF(N($L25)=0,"",SUMPRODUCT(($C$25:$C$28=$C25)*($L$25:$L$28&gt;$L25))+1)</f>
        <v>1</v>
      </c>
      <c r="N25" s="2">
        <f>IFERROR(500/(594.31747775582+-27.23842536447*E25+(0.82112226871)*E25^2+(-0.00930733913)*E25^3+(0.00004731582)*E25^4+(-0.00000009054)*E25^5),"")</f>
        <v>1.2522156705801344</v>
      </c>
      <c r="O25" s="2">
        <f>IFERROR(L25*N25,"")</f>
        <v>59.480244352556383</v>
      </c>
      <c r="P25" s="2">
        <f>IF(N($O25)=0,"",SUMPRODUCT(($O$25:$O$28&gt;$O25)*1)+1)</f>
        <v>1</v>
      </c>
      <c r="Q25" s="3" t="s">
        <v>117</v>
      </c>
      <c r="R25" s="2">
        <f>IFERROR(CHOOSE(M25,12,9,8,7,6,5,4,3,2,1),"")</f>
        <v>12</v>
      </c>
      <c r="S25" s="3" t="s">
        <v>132</v>
      </c>
    </row>
    <row r="26" spans="1:19" ht="24" x14ac:dyDescent="0.25">
      <c r="A26" s="2">
        <v>2</v>
      </c>
      <c r="B26" s="3" t="s">
        <v>59</v>
      </c>
      <c r="C26" s="2" t="s">
        <v>60</v>
      </c>
      <c r="D26" s="2" t="s">
        <v>131</v>
      </c>
      <c r="E26" s="2">
        <v>55.1</v>
      </c>
      <c r="F26" s="2">
        <v>37.5</v>
      </c>
      <c r="G26" s="2" t="s">
        <v>25</v>
      </c>
      <c r="H26" s="2">
        <v>40</v>
      </c>
      <c r="I26" s="2" t="s">
        <v>25</v>
      </c>
      <c r="J26" s="2">
        <v>42.5</v>
      </c>
      <c r="K26" s="2" t="s">
        <v>25</v>
      </c>
      <c r="L26" s="2">
        <f>MAX(IF(G26="зачёт",F26,0),IF(I26="зачёт",H26,0),IF(K26="зачёт",J26,0))</f>
        <v>42.5</v>
      </c>
      <c r="M26" s="2">
        <f>IF(N($L26)=0,"",SUMPRODUCT(($C$25:$C$28=$C26)*($L$25:$L$28&gt;$L26))+1)</f>
        <v>1</v>
      </c>
      <c r="N26" s="2">
        <f>IFERROR(500/(594.31747775582+-27.23842536447*E26+(0.82112226871)*E26^2+(-0.00930733913)*E26^3+(0.00004731582)*E26^4+(-0.00000009054)*E26^5),"")</f>
        <v>1.1916422947250225</v>
      </c>
      <c r="O26" s="2">
        <f>IFERROR(L26*N26,"")</f>
        <v>50.644797525813452</v>
      </c>
      <c r="P26" s="2">
        <f>IF(N($O26)=0,"",SUMPRODUCT(($O$25:$O$28&gt;$O26)*1)+1)</f>
        <v>2</v>
      </c>
      <c r="Q26" s="3" t="s">
        <v>117</v>
      </c>
      <c r="R26" s="2">
        <f>IFERROR(CHOOSE(M26,12,9,8,7,6,5,4,3,2,1),"")</f>
        <v>12</v>
      </c>
      <c r="S26" s="3" t="s">
        <v>132</v>
      </c>
    </row>
    <row r="27" spans="1:19" x14ac:dyDescent="0.25">
      <c r="A27" s="2">
        <v>3</v>
      </c>
      <c r="B27" s="3" t="s">
        <v>61</v>
      </c>
      <c r="C27" s="2" t="s">
        <v>51</v>
      </c>
      <c r="D27" s="2" t="s">
        <v>131</v>
      </c>
      <c r="E27" s="2">
        <v>65</v>
      </c>
      <c r="F27" s="2">
        <v>20</v>
      </c>
      <c r="G27" s="2" t="s">
        <v>25</v>
      </c>
      <c r="H27" s="2">
        <v>25</v>
      </c>
      <c r="I27" s="2" t="s">
        <v>26</v>
      </c>
      <c r="J27" s="2">
        <v>25</v>
      </c>
      <c r="K27" s="2" t="s">
        <v>26</v>
      </c>
      <c r="L27" s="2">
        <f>MAX(IF(G27="зачёт",F27,0),IF(I27="зачёт",H27,0),IF(K27="зачёт",J27,0))</f>
        <v>20</v>
      </c>
      <c r="M27" s="2">
        <f>IF(N($L27)=0,"",SUMPRODUCT(($C$25:$C$28=$C27)*($L$25:$L$28&gt;$L27))+1)</f>
        <v>1</v>
      </c>
      <c r="N27" s="2">
        <f>IFERROR(500/(594.31747775582+-27.23842536447*E27+(0.82112226871)*E27^2+(-0.00930733913)*E27^3+(0.00004731582)*E27^4+(-0.00000009054)*E27^5),"")</f>
        <v>1.0491029444093476</v>
      </c>
      <c r="O27" s="2">
        <f>IFERROR(L27*N27,"")</f>
        <v>20.982058888186952</v>
      </c>
      <c r="P27" s="2">
        <f>IF(N($O27)=0,"",SUMPRODUCT(($O$25:$O$28&gt;$O27)*1)+1)</f>
        <v>4</v>
      </c>
      <c r="Q27" s="3" t="s">
        <v>128</v>
      </c>
      <c r="R27" s="2">
        <f>IFERROR(CHOOSE(M27,12,9,8,7,6,5,4,3,2,1),"")</f>
        <v>12</v>
      </c>
      <c r="S27" s="3" t="s">
        <v>129</v>
      </c>
    </row>
    <row r="28" spans="1:19" ht="24" x14ac:dyDescent="0.25">
      <c r="A28" s="2">
        <v>4</v>
      </c>
      <c r="B28" s="3" t="s">
        <v>62</v>
      </c>
      <c r="C28" s="2" t="s">
        <v>34</v>
      </c>
      <c r="D28" s="2" t="s">
        <v>131</v>
      </c>
      <c r="E28" s="2">
        <v>75</v>
      </c>
      <c r="F28" s="2">
        <v>42.5</v>
      </c>
      <c r="G28" s="2" t="s">
        <v>25</v>
      </c>
      <c r="H28" s="2">
        <v>45</v>
      </c>
      <c r="I28" s="2" t="s">
        <v>25</v>
      </c>
      <c r="J28" s="2">
        <v>47.5</v>
      </c>
      <c r="K28" s="2" t="s">
        <v>25</v>
      </c>
      <c r="L28" s="2">
        <f>MAX(IF(G28="зачёт",F28,0),IF(I28="зачёт",H28,0),IF(K28="зачёт",J28,0))</f>
        <v>47.5</v>
      </c>
      <c r="M28" s="2">
        <f>IF(N($L28)=0,"",SUMPRODUCT(($C$25:$C$28=$C28)*($L$25:$L$28&gt;$L28))+1)</f>
        <v>1</v>
      </c>
      <c r="N28" s="2">
        <f>IFERROR(500/(594.31747775582+-27.23842536447*E28+(0.82112226871)*E28^2+(-0.00930733913)*E28^3+(0.00004731582)*E28^4+(-0.00000009054)*E28^5),"")</f>
        <v>0.95064065605124937</v>
      </c>
      <c r="O28" s="2">
        <f>IFERROR(L28*N28,"")</f>
        <v>45.155431162434347</v>
      </c>
      <c r="P28" s="2">
        <f>IF(N($O28)=0,"",SUMPRODUCT(($O$25:$O$28&gt;$O28)*1)+1)</f>
        <v>3</v>
      </c>
      <c r="Q28" s="3" t="s">
        <v>117</v>
      </c>
      <c r="R28" s="2">
        <f>IFERROR(CHOOSE(M28,12,9,8,7,6,5,4,3,2,1),"")</f>
        <v>12</v>
      </c>
      <c r="S28" s="3" t="s">
        <v>118</v>
      </c>
    </row>
    <row r="31" spans="1:19" x14ac:dyDescent="0.25">
      <c r="A31" s="15" t="s">
        <v>119</v>
      </c>
      <c r="B31" s="15"/>
      <c r="C31" s="15"/>
      <c r="D31" s="15"/>
      <c r="L31" s="6" t="s">
        <v>120</v>
      </c>
    </row>
    <row r="33" spans="1:12" x14ac:dyDescent="0.25">
      <c r="A33" s="15" t="s">
        <v>121</v>
      </c>
      <c r="B33" s="15"/>
      <c r="C33" s="15"/>
      <c r="D33" s="15"/>
      <c r="L33" s="6" t="s">
        <v>122</v>
      </c>
    </row>
  </sheetData>
  <mergeCells count="59">
    <mergeCell ref="Q22:Q24"/>
    <mergeCell ref="R22:R24"/>
    <mergeCell ref="S22:S24"/>
    <mergeCell ref="A31:D31"/>
    <mergeCell ref="A33:D33"/>
    <mergeCell ref="L22:L24"/>
    <mergeCell ref="M22:M24"/>
    <mergeCell ref="N22:N24"/>
    <mergeCell ref="O22:O24"/>
    <mergeCell ref="P22:P24"/>
    <mergeCell ref="F22:K22"/>
    <mergeCell ref="A22:A24"/>
    <mergeCell ref="B22:B24"/>
    <mergeCell ref="C22:C24"/>
    <mergeCell ref="D22:D24"/>
    <mergeCell ref="E22:E24"/>
    <mergeCell ref="F23:G23"/>
    <mergeCell ref="H23:I23"/>
    <mergeCell ref="J23:K23"/>
    <mergeCell ref="Q10:Q12"/>
    <mergeCell ref="R10:R12"/>
    <mergeCell ref="S10:S12"/>
    <mergeCell ref="A20:S20"/>
    <mergeCell ref="A21:S21"/>
    <mergeCell ref="L10:L12"/>
    <mergeCell ref="M10:M12"/>
    <mergeCell ref="N10:N12"/>
    <mergeCell ref="O10:O12"/>
    <mergeCell ref="P10:P12"/>
    <mergeCell ref="F10:K10"/>
    <mergeCell ref="A10:A12"/>
    <mergeCell ref="B10:B12"/>
    <mergeCell ref="C10:C12"/>
    <mergeCell ref="D10:D12"/>
    <mergeCell ref="E10:E12"/>
    <mergeCell ref="F11:G11"/>
    <mergeCell ref="H11:I11"/>
    <mergeCell ref="J11:K11"/>
    <mergeCell ref="Q3:Q5"/>
    <mergeCell ref="R3:R5"/>
    <mergeCell ref="S3:S5"/>
    <mergeCell ref="A8:S8"/>
    <mergeCell ref="A9:S9"/>
    <mergeCell ref="A1:S1"/>
    <mergeCell ref="A2:S2"/>
    <mergeCell ref="F3:K3"/>
    <mergeCell ref="A3:A5"/>
    <mergeCell ref="B3:B5"/>
    <mergeCell ref="C3:C5"/>
    <mergeCell ref="D3:D5"/>
    <mergeCell ref="E3:E5"/>
    <mergeCell ref="F4:G4"/>
    <mergeCell ref="H4:I4"/>
    <mergeCell ref="J4:K4"/>
    <mergeCell ref="L3:L5"/>
    <mergeCell ref="M3:M5"/>
    <mergeCell ref="N3:N5"/>
    <mergeCell ref="O3:O5"/>
    <mergeCell ref="P3:P5"/>
  </mergeCells>
  <dataValidations count="1">
    <dataValidation type="list" allowBlank="1" sqref="G13:G18 K6 K25:K28 K13:K18 I6 I25:I28 I13:I18 G6 G25:G28" xr:uid="{00000000-0002-0000-0500-000000000000}">
      <formula1>"зачёт,незачёт"</formula1>
    </dataValidation>
  </dataValidations>
  <pageMargins left="0.7" right="0.7" top="0.75" bottom="0.75" header="0.3" footer="0.3"/>
  <pageSetup orientation="portrait" horizontalDpi="4294967295" verticalDpi="429496729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S41"/>
  <sheetViews>
    <sheetView workbookViewId="0">
      <selection sqref="A1:S1"/>
    </sheetView>
  </sheetViews>
  <sheetFormatPr defaultRowHeight="15" x14ac:dyDescent="0.25"/>
  <cols>
    <col min="1" max="1" width="6" customWidth="1"/>
    <col min="2" max="2" width="34" customWidth="1"/>
    <col min="3" max="3" width="16" customWidth="1"/>
    <col min="4" max="4" width="14" customWidth="1"/>
    <col min="5" max="5" width="12" customWidth="1"/>
    <col min="6" max="11" width="11" customWidth="1"/>
    <col min="12" max="12" width="12" customWidth="1"/>
    <col min="14" max="14" width="12" customWidth="1"/>
    <col min="15" max="15" width="13" customWidth="1"/>
    <col min="16" max="16" width="12" customWidth="1"/>
    <col min="17" max="17" width="20" customWidth="1"/>
    <col min="18" max="18" width="10" customWidth="1"/>
    <col min="19" max="19" width="22" customWidth="1"/>
  </cols>
  <sheetData>
    <row r="1" spans="1:19" ht="17.25" x14ac:dyDescent="0.25">
      <c r="A1" s="11" t="s">
        <v>64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spans="1:19" ht="15.75" x14ac:dyDescent="0.25">
      <c r="A2" s="13" t="s">
        <v>123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</row>
    <row r="3" spans="1:19" x14ac:dyDescent="0.25">
      <c r="A3" s="14" t="s">
        <v>101</v>
      </c>
      <c r="B3" s="14" t="s">
        <v>8</v>
      </c>
      <c r="C3" s="14" t="s">
        <v>11</v>
      </c>
      <c r="D3" s="14" t="s">
        <v>124</v>
      </c>
      <c r="E3" s="14" t="s">
        <v>102</v>
      </c>
      <c r="F3" s="14" t="s">
        <v>103</v>
      </c>
      <c r="G3" s="14"/>
      <c r="H3" s="14"/>
      <c r="I3" s="14"/>
      <c r="J3" s="14"/>
      <c r="K3" s="14"/>
      <c r="L3" s="14" t="s">
        <v>104</v>
      </c>
      <c r="M3" s="14" t="s">
        <v>105</v>
      </c>
      <c r="N3" s="14" t="s">
        <v>106</v>
      </c>
      <c r="O3" s="14" t="s">
        <v>107</v>
      </c>
      <c r="P3" s="14" t="s">
        <v>108</v>
      </c>
      <c r="Q3" s="14" t="s">
        <v>109</v>
      </c>
      <c r="R3" s="14" t="s">
        <v>110</v>
      </c>
      <c r="S3" s="14" t="s">
        <v>111</v>
      </c>
    </row>
    <row r="4" spans="1:19" x14ac:dyDescent="0.25">
      <c r="A4" s="14"/>
      <c r="B4" s="14"/>
      <c r="C4" s="14"/>
      <c r="D4" s="14"/>
      <c r="E4" s="14"/>
      <c r="F4" s="14">
        <v>1</v>
      </c>
      <c r="G4" s="14"/>
      <c r="H4" s="14">
        <v>2</v>
      </c>
      <c r="I4" s="14"/>
      <c r="J4" s="14">
        <v>3</v>
      </c>
      <c r="K4" s="14"/>
      <c r="L4" s="14"/>
      <c r="M4" s="14"/>
      <c r="N4" s="14"/>
      <c r="O4" s="14"/>
      <c r="P4" s="14"/>
      <c r="Q4" s="14"/>
      <c r="R4" s="14"/>
      <c r="S4" s="14"/>
    </row>
    <row r="5" spans="1:19" ht="22.5" x14ac:dyDescent="0.25">
      <c r="A5" s="14"/>
      <c r="B5" s="14"/>
      <c r="C5" s="14"/>
      <c r="D5" s="14"/>
      <c r="E5" s="14"/>
      <c r="F5" s="5" t="s">
        <v>112</v>
      </c>
      <c r="G5" s="5" t="s">
        <v>113</v>
      </c>
      <c r="H5" s="5" t="s">
        <v>112</v>
      </c>
      <c r="I5" s="5" t="s">
        <v>113</v>
      </c>
      <c r="J5" s="5" t="s">
        <v>112</v>
      </c>
      <c r="K5" s="5" t="s">
        <v>113</v>
      </c>
      <c r="L5" s="14"/>
      <c r="M5" s="14"/>
      <c r="N5" s="14"/>
      <c r="O5" s="14"/>
      <c r="P5" s="14"/>
      <c r="Q5" s="14"/>
      <c r="R5" s="14"/>
      <c r="S5" s="14"/>
    </row>
    <row r="6" spans="1:19" ht="24" x14ac:dyDescent="0.25">
      <c r="A6" s="2">
        <v>1</v>
      </c>
      <c r="B6" s="3" t="s">
        <v>63</v>
      </c>
      <c r="C6" s="2" t="s">
        <v>28</v>
      </c>
      <c r="D6" s="2" t="s">
        <v>123</v>
      </c>
      <c r="E6" s="2">
        <v>60</v>
      </c>
      <c r="F6" s="2">
        <v>20</v>
      </c>
      <c r="G6" s="2" t="s">
        <v>25</v>
      </c>
      <c r="H6" s="2">
        <v>22.5</v>
      </c>
      <c r="I6" s="2" t="s">
        <v>25</v>
      </c>
      <c r="J6" s="2">
        <v>27.5</v>
      </c>
      <c r="K6" s="2" t="s">
        <v>25</v>
      </c>
      <c r="L6" s="2">
        <f>MAX(IF(G6="зачёт",F6,0),IF(I6="зачёт",H6,0),IF(K6="зачёт",J6,0))</f>
        <v>27.5</v>
      </c>
      <c r="M6" s="2">
        <f>IF(N($L6)=0,"",SUMPRODUCT(($C$6:$C$6=$C6)*($L$6:$L$6&gt;$L6))+1)</f>
        <v>1</v>
      </c>
      <c r="N6" s="2">
        <f>IFERROR(500/(-216.0475144+16.2606339*E6+(-0.002388645)*E6^2+(-0.00113732)*E6^3+(0.00000701863)*E6^4+(-0.00000001291)*E6^5),"")</f>
        <v>0.85287423659926453</v>
      </c>
      <c r="O6" s="2">
        <f>IFERROR(L6*N6,"")</f>
        <v>23.454041506479776</v>
      </c>
      <c r="P6" s="2">
        <f>IF(N($O6)=0,"",SUMPRODUCT(($O$6:$O$6&gt;$O6)*1)+1)</f>
        <v>1</v>
      </c>
      <c r="Q6" s="3" t="s">
        <v>133</v>
      </c>
      <c r="R6" s="2">
        <f>IFERROR(CHOOSE(M6,12,9,8,7,6,5,4,3,2,1),"")</f>
        <v>12</v>
      </c>
      <c r="S6" s="3" t="s">
        <v>134</v>
      </c>
    </row>
    <row r="8" spans="1:19" ht="17.25" x14ac:dyDescent="0.25">
      <c r="A8" s="11" t="s">
        <v>64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</row>
    <row r="9" spans="1:19" ht="15.75" x14ac:dyDescent="0.25">
      <c r="A9" s="13" t="s">
        <v>125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</row>
    <row r="10" spans="1:19" x14ac:dyDescent="0.25">
      <c r="A10" s="14" t="s">
        <v>101</v>
      </c>
      <c r="B10" s="14" t="s">
        <v>8</v>
      </c>
      <c r="C10" s="14" t="s">
        <v>11</v>
      </c>
      <c r="D10" s="14" t="s">
        <v>124</v>
      </c>
      <c r="E10" s="14" t="s">
        <v>102</v>
      </c>
      <c r="F10" s="14" t="s">
        <v>103</v>
      </c>
      <c r="G10" s="14"/>
      <c r="H10" s="14"/>
      <c r="I10" s="14"/>
      <c r="J10" s="14"/>
      <c r="K10" s="14"/>
      <c r="L10" s="14" t="s">
        <v>104</v>
      </c>
      <c r="M10" s="14" t="s">
        <v>105</v>
      </c>
      <c r="N10" s="14" t="s">
        <v>106</v>
      </c>
      <c r="O10" s="14" t="s">
        <v>107</v>
      </c>
      <c r="P10" s="14" t="s">
        <v>108</v>
      </c>
      <c r="Q10" s="14" t="s">
        <v>109</v>
      </c>
      <c r="R10" s="14" t="s">
        <v>110</v>
      </c>
      <c r="S10" s="14" t="s">
        <v>111</v>
      </c>
    </row>
    <row r="11" spans="1:19" x14ac:dyDescent="0.25">
      <c r="A11" s="14"/>
      <c r="B11" s="14"/>
      <c r="C11" s="14"/>
      <c r="D11" s="14"/>
      <c r="E11" s="14"/>
      <c r="F11" s="14">
        <v>1</v>
      </c>
      <c r="G11" s="14"/>
      <c r="H11" s="14">
        <v>2</v>
      </c>
      <c r="I11" s="14"/>
      <c r="J11" s="14">
        <v>3</v>
      </c>
      <c r="K11" s="14"/>
      <c r="L11" s="14"/>
      <c r="M11" s="14"/>
      <c r="N11" s="14"/>
      <c r="O11" s="14"/>
      <c r="P11" s="14"/>
      <c r="Q11" s="14"/>
      <c r="R11" s="14"/>
      <c r="S11" s="14"/>
    </row>
    <row r="12" spans="1:19" ht="22.5" x14ac:dyDescent="0.25">
      <c r="A12" s="14"/>
      <c r="B12" s="14"/>
      <c r="C12" s="14"/>
      <c r="D12" s="14"/>
      <c r="E12" s="14"/>
      <c r="F12" s="5" t="s">
        <v>112</v>
      </c>
      <c r="G12" s="5" t="s">
        <v>113</v>
      </c>
      <c r="H12" s="5" t="s">
        <v>112</v>
      </c>
      <c r="I12" s="5" t="s">
        <v>113</v>
      </c>
      <c r="J12" s="5" t="s">
        <v>112</v>
      </c>
      <c r="K12" s="5" t="s">
        <v>113</v>
      </c>
      <c r="L12" s="14"/>
      <c r="M12" s="14"/>
      <c r="N12" s="14"/>
      <c r="O12" s="14"/>
      <c r="P12" s="14"/>
      <c r="Q12" s="14"/>
      <c r="R12" s="14"/>
      <c r="S12" s="14"/>
    </row>
    <row r="13" spans="1:19" ht="24" x14ac:dyDescent="0.25">
      <c r="A13" s="2">
        <v>1</v>
      </c>
      <c r="B13" s="3" t="s">
        <v>65</v>
      </c>
      <c r="C13" s="2" t="s">
        <v>43</v>
      </c>
      <c r="D13" s="2" t="s">
        <v>125</v>
      </c>
      <c r="E13" s="2">
        <v>125</v>
      </c>
      <c r="F13" s="2">
        <v>37.5</v>
      </c>
      <c r="G13" s="2" t="s">
        <v>26</v>
      </c>
      <c r="H13" s="2">
        <v>40</v>
      </c>
      <c r="I13" s="2" t="s">
        <v>25</v>
      </c>
      <c r="J13" s="2">
        <v>45</v>
      </c>
      <c r="K13" s="2" t="s">
        <v>25</v>
      </c>
      <c r="L13" s="2">
        <f>MAX(IF(G13="зачёт",F13,0),IF(I13="зачёт",H13,0),IF(K13="зачёт",J13,0))</f>
        <v>45</v>
      </c>
      <c r="M13" s="2">
        <f>IF(N($L13)=0,"",SUMPRODUCT(($C$13:$C$13=$C13)*($L$13:$L$13&gt;$L13))+1)</f>
        <v>1</v>
      </c>
      <c r="N13" s="2">
        <f>IFERROR(500/(-216.0475144+16.2606339*E13+(-0.002388645)*E13^2+(-0.00113732)*E13^3+(0.00000701863)*E13^4+(-0.00000001291)*E13^5),"")</f>
        <v>0.56984485780198546</v>
      </c>
      <c r="O13" s="2">
        <f>IFERROR(L13*N13,"")</f>
        <v>25.643018601089345</v>
      </c>
      <c r="P13" s="2">
        <f>IF(N($O13)=0,"",SUMPRODUCT(($O$13:$O$13&gt;$O13)*1)+1)</f>
        <v>1</v>
      </c>
      <c r="Q13" s="3" t="s">
        <v>133</v>
      </c>
      <c r="R13" s="2">
        <f>IFERROR(CHOOSE(M13,12,9,8,7,6,5,4,3,2,1),"")</f>
        <v>12</v>
      </c>
      <c r="S13" s="3" t="s">
        <v>134</v>
      </c>
    </row>
    <row r="15" spans="1:19" ht="17.25" x14ac:dyDescent="0.25">
      <c r="A15" s="11" t="s">
        <v>64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</row>
    <row r="16" spans="1:19" ht="15.75" x14ac:dyDescent="0.25">
      <c r="A16" s="13" t="s">
        <v>135</v>
      </c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</row>
    <row r="17" spans="1:19" x14ac:dyDescent="0.25">
      <c r="A17" s="14" t="s">
        <v>101</v>
      </c>
      <c r="B17" s="14" t="s">
        <v>8</v>
      </c>
      <c r="C17" s="14" t="s">
        <v>11</v>
      </c>
      <c r="D17" s="14" t="s">
        <v>124</v>
      </c>
      <c r="E17" s="14" t="s">
        <v>102</v>
      </c>
      <c r="F17" s="14" t="s">
        <v>103</v>
      </c>
      <c r="G17" s="14"/>
      <c r="H17" s="14"/>
      <c r="I17" s="14"/>
      <c r="J17" s="14"/>
      <c r="K17" s="14"/>
      <c r="L17" s="14" t="s">
        <v>104</v>
      </c>
      <c r="M17" s="14" t="s">
        <v>105</v>
      </c>
      <c r="N17" s="14" t="s">
        <v>106</v>
      </c>
      <c r="O17" s="14" t="s">
        <v>107</v>
      </c>
      <c r="P17" s="14" t="s">
        <v>108</v>
      </c>
      <c r="Q17" s="14" t="s">
        <v>109</v>
      </c>
      <c r="R17" s="14" t="s">
        <v>110</v>
      </c>
      <c r="S17" s="14" t="s">
        <v>111</v>
      </c>
    </row>
    <row r="18" spans="1:19" x14ac:dyDescent="0.25">
      <c r="A18" s="14"/>
      <c r="B18" s="14"/>
      <c r="C18" s="14"/>
      <c r="D18" s="14"/>
      <c r="E18" s="14"/>
      <c r="F18" s="14">
        <v>1</v>
      </c>
      <c r="G18" s="14"/>
      <c r="H18" s="14">
        <v>2</v>
      </c>
      <c r="I18" s="14"/>
      <c r="J18" s="14">
        <v>3</v>
      </c>
      <c r="K18" s="14"/>
      <c r="L18" s="14"/>
      <c r="M18" s="14"/>
      <c r="N18" s="14"/>
      <c r="O18" s="14"/>
      <c r="P18" s="14"/>
      <c r="Q18" s="14"/>
      <c r="R18" s="14"/>
      <c r="S18" s="14"/>
    </row>
    <row r="19" spans="1:19" ht="22.5" x14ac:dyDescent="0.25">
      <c r="A19" s="14"/>
      <c r="B19" s="14"/>
      <c r="C19" s="14"/>
      <c r="D19" s="14"/>
      <c r="E19" s="14"/>
      <c r="F19" s="5" t="s">
        <v>112</v>
      </c>
      <c r="G19" s="5" t="s">
        <v>113</v>
      </c>
      <c r="H19" s="5" t="s">
        <v>112</v>
      </c>
      <c r="I19" s="5" t="s">
        <v>113</v>
      </c>
      <c r="J19" s="5" t="s">
        <v>112</v>
      </c>
      <c r="K19" s="5" t="s">
        <v>113</v>
      </c>
      <c r="L19" s="14"/>
      <c r="M19" s="14"/>
      <c r="N19" s="14"/>
      <c r="O19" s="14"/>
      <c r="P19" s="14"/>
      <c r="Q19" s="14"/>
      <c r="R19" s="14"/>
      <c r="S19" s="14"/>
    </row>
    <row r="20" spans="1:19" ht="24" x14ac:dyDescent="0.25">
      <c r="A20" s="2">
        <v>1</v>
      </c>
      <c r="B20" s="3" t="s">
        <v>66</v>
      </c>
      <c r="C20" s="2" t="s">
        <v>60</v>
      </c>
      <c r="D20" s="2" t="s">
        <v>135</v>
      </c>
      <c r="E20" s="2">
        <v>54.5</v>
      </c>
      <c r="F20" s="2">
        <v>30</v>
      </c>
      <c r="G20" s="2" t="s">
        <v>25</v>
      </c>
      <c r="H20" s="2">
        <v>32.5</v>
      </c>
      <c r="I20" s="2" t="s">
        <v>25</v>
      </c>
      <c r="J20" s="2">
        <v>35</v>
      </c>
      <c r="K20" s="2" t="s">
        <v>25</v>
      </c>
      <c r="L20" s="2">
        <f>MAX(IF(G20="зачёт",F20,0),IF(I20="зачёт",H20,0),IF(K20="зачёт",J20,0))</f>
        <v>35</v>
      </c>
      <c r="M20" s="2">
        <f>IF(N($L20)=0,"",SUMPRODUCT(($C$20:$C$20=$C20)*($L$20:$L$20&gt;$L20))+1)</f>
        <v>1</v>
      </c>
      <c r="N20" s="2">
        <f>IFERROR(500/(-216.0475144+16.2606339*E20+(-0.002388645)*E20^2+(-0.00113732)*E20^3+(0.00000701863)*E20^4+(-0.00000001291)*E20^5),"")</f>
        <v>0.93515970496319845</v>
      </c>
      <c r="O20" s="2">
        <f>IFERROR(L20*N20,"")</f>
        <v>32.730589673711947</v>
      </c>
      <c r="P20" s="2">
        <f>IF(N($O20)=0,"",SUMPRODUCT(($O$20:$O$20&gt;$O20)*1)+1)</f>
        <v>1</v>
      </c>
      <c r="Q20" s="3" t="s">
        <v>133</v>
      </c>
      <c r="R20" s="2">
        <f>IFERROR(CHOOSE(M20,12,9,8,7,6,5,4,3,2,1),"")</f>
        <v>12</v>
      </c>
      <c r="S20" s="3" t="s">
        <v>134</v>
      </c>
    </row>
    <row r="22" spans="1:19" ht="17.25" x14ac:dyDescent="0.25">
      <c r="A22" s="11" t="s">
        <v>64</v>
      </c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</row>
    <row r="23" spans="1:19" ht="15.75" x14ac:dyDescent="0.25">
      <c r="A23" s="13" t="s">
        <v>100</v>
      </c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</row>
    <row r="24" spans="1:19" x14ac:dyDescent="0.25">
      <c r="A24" s="14" t="s">
        <v>101</v>
      </c>
      <c r="B24" s="14" t="s">
        <v>8</v>
      </c>
      <c r="C24" s="14" t="s">
        <v>11</v>
      </c>
      <c r="D24" s="14" t="s">
        <v>124</v>
      </c>
      <c r="E24" s="14" t="s">
        <v>102</v>
      </c>
      <c r="F24" s="14" t="s">
        <v>103</v>
      </c>
      <c r="G24" s="14"/>
      <c r="H24" s="14"/>
      <c r="I24" s="14"/>
      <c r="J24" s="14"/>
      <c r="K24" s="14"/>
      <c r="L24" s="14" t="s">
        <v>104</v>
      </c>
      <c r="M24" s="14" t="s">
        <v>105</v>
      </c>
      <c r="N24" s="14" t="s">
        <v>106</v>
      </c>
      <c r="O24" s="14" t="s">
        <v>107</v>
      </c>
      <c r="P24" s="14" t="s">
        <v>108</v>
      </c>
      <c r="Q24" s="14" t="s">
        <v>109</v>
      </c>
      <c r="R24" s="14" t="s">
        <v>110</v>
      </c>
      <c r="S24" s="14" t="s">
        <v>111</v>
      </c>
    </row>
    <row r="25" spans="1:19" x14ac:dyDescent="0.25">
      <c r="A25" s="14"/>
      <c r="B25" s="14"/>
      <c r="C25" s="14"/>
      <c r="D25" s="14"/>
      <c r="E25" s="14"/>
      <c r="F25" s="14">
        <v>1</v>
      </c>
      <c r="G25" s="14"/>
      <c r="H25" s="14">
        <v>2</v>
      </c>
      <c r="I25" s="14"/>
      <c r="J25" s="14">
        <v>3</v>
      </c>
      <c r="K25" s="14"/>
      <c r="L25" s="14"/>
      <c r="M25" s="14"/>
      <c r="N25" s="14"/>
      <c r="O25" s="14"/>
      <c r="P25" s="14"/>
      <c r="Q25" s="14"/>
      <c r="R25" s="14"/>
      <c r="S25" s="14"/>
    </row>
    <row r="26" spans="1:19" ht="22.5" x14ac:dyDescent="0.25">
      <c r="A26" s="14"/>
      <c r="B26" s="14"/>
      <c r="C26" s="14"/>
      <c r="D26" s="14"/>
      <c r="E26" s="14"/>
      <c r="F26" s="5" t="s">
        <v>112</v>
      </c>
      <c r="G26" s="5" t="s">
        <v>113</v>
      </c>
      <c r="H26" s="5" t="s">
        <v>112</v>
      </c>
      <c r="I26" s="5" t="s">
        <v>113</v>
      </c>
      <c r="J26" s="5" t="s">
        <v>112</v>
      </c>
      <c r="K26" s="5" t="s">
        <v>113</v>
      </c>
      <c r="L26" s="14"/>
      <c r="M26" s="14"/>
      <c r="N26" s="14"/>
      <c r="O26" s="14"/>
      <c r="P26" s="14"/>
      <c r="Q26" s="14"/>
      <c r="R26" s="14"/>
      <c r="S26" s="14"/>
    </row>
    <row r="27" spans="1:19" x14ac:dyDescent="0.25">
      <c r="A27" s="2">
        <v>1</v>
      </c>
      <c r="B27" s="3" t="s">
        <v>52</v>
      </c>
      <c r="C27" s="2" t="s">
        <v>53</v>
      </c>
      <c r="D27" s="2" t="s">
        <v>126</v>
      </c>
      <c r="E27" s="2">
        <v>82.5</v>
      </c>
      <c r="F27" s="2">
        <v>82.5</v>
      </c>
      <c r="G27" s="2" t="s">
        <v>25</v>
      </c>
      <c r="H27" s="2">
        <v>85</v>
      </c>
      <c r="I27" s="2" t="s">
        <v>25</v>
      </c>
      <c r="J27" s="2">
        <v>87.5</v>
      </c>
      <c r="K27" s="2" t="s">
        <v>26</v>
      </c>
      <c r="L27" s="2">
        <f>MAX(IF(G27="зачёт",F27,0),IF(I27="зачёт",H27,0),IF(K27="зачёт",J27,0))</f>
        <v>85</v>
      </c>
      <c r="M27" s="2">
        <f>IF(N($L27)=0,"",SUMPRODUCT(($C$27:$C$29=$C27)*($L$27:$L$29&gt;$L27))+1)</f>
        <v>1</v>
      </c>
      <c r="N27" s="2">
        <f>IFERROR(500/(-216.0475144+16.2606339*E27+(-0.002388645)*E27^2+(-0.00113732)*E27^3+(0.00000701863)*E27^4+(-0.00000001291)*E27^5),"")</f>
        <v>0.66990652700206055</v>
      </c>
      <c r="O27" s="2">
        <f>IFERROR(L27*N27,"")</f>
        <v>56.942054795175146</v>
      </c>
      <c r="P27" s="2">
        <f>IF(N($O27)=0,"",SUMPRODUCT(($O$27:$O$29&gt;$O27)*1)+1)</f>
        <v>2</v>
      </c>
      <c r="Q27" s="3" t="s">
        <v>114</v>
      </c>
      <c r="R27" s="2">
        <f>IFERROR(CHOOSE(M27,12,9,8,7,6,5,4,3,2,1),"")</f>
        <v>12</v>
      </c>
      <c r="S27" s="3" t="s">
        <v>115</v>
      </c>
    </row>
    <row r="28" spans="1:19" ht="24" x14ac:dyDescent="0.25">
      <c r="A28" s="2">
        <v>2</v>
      </c>
      <c r="B28" s="3" t="s">
        <v>67</v>
      </c>
      <c r="C28" s="2" t="s">
        <v>56</v>
      </c>
      <c r="D28" s="2" t="s">
        <v>126</v>
      </c>
      <c r="E28" s="2">
        <v>102.9</v>
      </c>
      <c r="F28" s="2">
        <v>87.5</v>
      </c>
      <c r="G28" s="2" t="s">
        <v>25</v>
      </c>
      <c r="H28" s="2">
        <v>95</v>
      </c>
      <c r="I28" s="2" t="s">
        <v>25</v>
      </c>
      <c r="J28" s="2">
        <v>97.5</v>
      </c>
      <c r="K28" s="2" t="s">
        <v>25</v>
      </c>
      <c r="L28" s="2">
        <f>MAX(IF(G28="зачёт",F28,0),IF(I28="зачёт",H28,0),IF(K28="зачёт",J28,0))</f>
        <v>97.5</v>
      </c>
      <c r="M28" s="2">
        <f>IF(N($L28)=0,"",SUMPRODUCT(($C$27:$C$29=$C28)*($L$27:$L$29&gt;$L28))+1)</f>
        <v>1</v>
      </c>
      <c r="N28" s="2">
        <f>IFERROR(500/(-216.0475144+16.2606339*E28+(-0.002388645)*E28^2+(-0.00113732)*E28^3+(0.00000701863)*E28^4+(-0.00000001291)*E28^5),"")</f>
        <v>0.60192503486540616</v>
      </c>
      <c r="O28" s="2">
        <f>IFERROR(L28*N28,"")</f>
        <v>58.687690899377102</v>
      </c>
      <c r="P28" s="2">
        <f>IF(N($O28)=0,"",SUMPRODUCT(($O$27:$O$29&gt;$O28)*1)+1)</f>
        <v>1</v>
      </c>
      <c r="Q28" s="3" t="s">
        <v>117</v>
      </c>
      <c r="R28" s="2">
        <f>IFERROR(CHOOSE(M28,12,9,8,7,6,5,4,3,2,1),"")</f>
        <v>12</v>
      </c>
      <c r="S28" s="3" t="s">
        <v>118</v>
      </c>
    </row>
    <row r="29" spans="1:19" x14ac:dyDescent="0.25">
      <c r="A29" s="2">
        <v>3</v>
      </c>
      <c r="B29" s="3" t="s">
        <v>68</v>
      </c>
      <c r="C29" s="2" t="s">
        <v>56</v>
      </c>
      <c r="D29" s="2" t="s">
        <v>126</v>
      </c>
      <c r="E29" s="2">
        <v>102.5</v>
      </c>
      <c r="F29" s="2">
        <v>50</v>
      </c>
      <c r="G29" s="2" t="s">
        <v>25</v>
      </c>
      <c r="H29" s="2">
        <v>65</v>
      </c>
      <c r="I29" s="2" t="s">
        <v>25</v>
      </c>
      <c r="J29" s="2">
        <v>75</v>
      </c>
      <c r="K29" s="2" t="s">
        <v>25</v>
      </c>
      <c r="L29" s="2">
        <f>MAX(IF(G29="зачёт",F29,0),IF(I29="зачёт",H29,0),IF(K29="зачёт",J29,0))</f>
        <v>75</v>
      </c>
      <c r="M29" s="2">
        <f>IF(N($L29)=0,"",SUMPRODUCT(($C$27:$C$29=$C29)*($L$27:$L$29&gt;$L29))+1)</f>
        <v>2</v>
      </c>
      <c r="N29" s="2">
        <f>IFERROR(500/(-216.0475144+16.2606339*E29+(-0.002388645)*E29^2+(-0.00113732)*E29^3+(0.00000701863)*E29^4+(-0.00000001291)*E29^5),"")</f>
        <v>0.60279954109025591</v>
      </c>
      <c r="O29" s="2">
        <f>IFERROR(L29*N29,"")</f>
        <v>45.20996558176919</v>
      </c>
      <c r="P29" s="2">
        <f>IF(N($O29)=0,"",SUMPRODUCT(($O$27:$O$29&gt;$O29)*1)+1)</f>
        <v>3</v>
      </c>
      <c r="Q29" s="3" t="s">
        <v>114</v>
      </c>
      <c r="R29" s="2">
        <f>IFERROR(CHOOSE(M29,12,9,8,7,6,5,4,3,2,1),"")</f>
        <v>9</v>
      </c>
      <c r="S29" s="3" t="s">
        <v>115</v>
      </c>
    </row>
    <row r="31" spans="1:19" ht="17.25" x14ac:dyDescent="0.25">
      <c r="A31" s="11" t="s">
        <v>64</v>
      </c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</row>
    <row r="32" spans="1:19" ht="15.75" x14ac:dyDescent="0.25">
      <c r="A32" s="13" t="s">
        <v>116</v>
      </c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</row>
    <row r="33" spans="1:19" x14ac:dyDescent="0.25">
      <c r="A33" s="14" t="s">
        <v>101</v>
      </c>
      <c r="B33" s="14" t="s">
        <v>8</v>
      </c>
      <c r="C33" s="14" t="s">
        <v>11</v>
      </c>
      <c r="D33" s="14" t="s">
        <v>124</v>
      </c>
      <c r="E33" s="14" t="s">
        <v>102</v>
      </c>
      <c r="F33" s="14" t="s">
        <v>103</v>
      </c>
      <c r="G33" s="14"/>
      <c r="H33" s="14"/>
      <c r="I33" s="14"/>
      <c r="J33" s="14"/>
      <c r="K33" s="14"/>
      <c r="L33" s="14" t="s">
        <v>104</v>
      </c>
      <c r="M33" s="14" t="s">
        <v>105</v>
      </c>
      <c r="N33" s="14" t="s">
        <v>106</v>
      </c>
      <c r="O33" s="14" t="s">
        <v>107</v>
      </c>
      <c r="P33" s="14" t="s">
        <v>108</v>
      </c>
      <c r="Q33" s="14" t="s">
        <v>109</v>
      </c>
      <c r="R33" s="14" t="s">
        <v>110</v>
      </c>
      <c r="S33" s="14" t="s">
        <v>111</v>
      </c>
    </row>
    <row r="34" spans="1:19" x14ac:dyDescent="0.25">
      <c r="A34" s="14"/>
      <c r="B34" s="14"/>
      <c r="C34" s="14"/>
      <c r="D34" s="14"/>
      <c r="E34" s="14"/>
      <c r="F34" s="14">
        <v>1</v>
      </c>
      <c r="G34" s="14"/>
      <c r="H34" s="14">
        <v>2</v>
      </c>
      <c r="I34" s="14"/>
      <c r="J34" s="14">
        <v>3</v>
      </c>
      <c r="K34" s="14"/>
      <c r="L34" s="14"/>
      <c r="M34" s="14"/>
      <c r="N34" s="14"/>
      <c r="O34" s="14"/>
      <c r="P34" s="14"/>
      <c r="Q34" s="14"/>
      <c r="R34" s="14"/>
      <c r="S34" s="14"/>
    </row>
    <row r="35" spans="1:19" ht="22.5" x14ac:dyDescent="0.25">
      <c r="A35" s="14"/>
      <c r="B35" s="14"/>
      <c r="C35" s="14"/>
      <c r="D35" s="14"/>
      <c r="E35" s="14"/>
      <c r="F35" s="5" t="s">
        <v>112</v>
      </c>
      <c r="G35" s="5" t="s">
        <v>113</v>
      </c>
      <c r="H35" s="5" t="s">
        <v>112</v>
      </c>
      <c r="I35" s="5" t="s">
        <v>113</v>
      </c>
      <c r="J35" s="5" t="s">
        <v>112</v>
      </c>
      <c r="K35" s="5" t="s">
        <v>113</v>
      </c>
      <c r="L35" s="14"/>
      <c r="M35" s="14"/>
      <c r="N35" s="14"/>
      <c r="O35" s="14"/>
      <c r="P35" s="14"/>
      <c r="Q35" s="14"/>
      <c r="R35" s="14"/>
      <c r="S35" s="14"/>
    </row>
    <row r="36" spans="1:19" x14ac:dyDescent="0.25">
      <c r="A36" s="2">
        <v>1</v>
      </c>
      <c r="B36" s="3" t="s">
        <v>69</v>
      </c>
      <c r="C36" s="2" t="s">
        <v>51</v>
      </c>
      <c r="D36" s="2" t="s">
        <v>131</v>
      </c>
      <c r="E36" s="2">
        <v>64.7</v>
      </c>
      <c r="F36" s="2">
        <v>32.5</v>
      </c>
      <c r="G36" s="2" t="s">
        <v>25</v>
      </c>
      <c r="H36" s="2">
        <v>35</v>
      </c>
      <c r="I36" s="2" t="s">
        <v>25</v>
      </c>
      <c r="J36" s="2">
        <v>40</v>
      </c>
      <c r="K36" s="2" t="s">
        <v>25</v>
      </c>
      <c r="L36" s="2">
        <f>MAX(IF(G36="зачёт",F36,0),IF(I36="зачёт",H36,0),IF(K36="зачёт",J36,0))</f>
        <v>40</v>
      </c>
      <c r="M36" s="2">
        <f>IF(N($L36)=0,"",SUMPRODUCT(($C$36:$C$36=$C36)*($L$36:$L$36&gt;$L36))+1)</f>
        <v>1</v>
      </c>
      <c r="N36" s="2">
        <f>IFERROR(500/(594.31747775582+-27.23842536447*E36+(0.82112226871)*E36^2+(-0.00930733913)*E36^3+(0.00004731582)*E36^4+(-0.00000009054)*E36^5),"")</f>
        <v>1.0527111732573387</v>
      </c>
      <c r="O36" s="2">
        <f>IFERROR(L36*N36,"")</f>
        <v>42.108446930293546</v>
      </c>
      <c r="P36" s="2">
        <f>IF(N($O36)=0,"",SUMPRODUCT(($O$36:$O$36&gt;$O36)*1)+1)</f>
        <v>1</v>
      </c>
      <c r="Q36" s="3" t="s">
        <v>128</v>
      </c>
      <c r="R36" s="2">
        <f>IFERROR(CHOOSE(M36,12,9,8,7,6,5,4,3,2,1),"")</f>
        <v>12</v>
      </c>
      <c r="S36" s="3" t="s">
        <v>129</v>
      </c>
    </row>
    <row r="39" spans="1:19" x14ac:dyDescent="0.25">
      <c r="A39" s="15" t="s">
        <v>119</v>
      </c>
      <c r="B39" s="15"/>
      <c r="C39" s="15"/>
      <c r="D39" s="15"/>
      <c r="L39" s="6" t="s">
        <v>120</v>
      </c>
    </row>
    <row r="41" spans="1:19" x14ac:dyDescent="0.25">
      <c r="A41" s="15" t="s">
        <v>121</v>
      </c>
      <c r="B41" s="15"/>
      <c r="C41" s="15"/>
      <c r="D41" s="15"/>
      <c r="L41" s="6" t="s">
        <v>122</v>
      </c>
    </row>
  </sheetData>
  <mergeCells count="97">
    <mergeCell ref="Q33:Q35"/>
    <mergeCell ref="R33:R35"/>
    <mergeCell ref="S33:S35"/>
    <mergeCell ref="A39:D39"/>
    <mergeCell ref="A41:D41"/>
    <mergeCell ref="L33:L35"/>
    <mergeCell ref="M33:M35"/>
    <mergeCell ref="N33:N35"/>
    <mergeCell ref="O33:O35"/>
    <mergeCell ref="P33:P35"/>
    <mergeCell ref="F33:K33"/>
    <mergeCell ref="A33:A35"/>
    <mergeCell ref="B33:B35"/>
    <mergeCell ref="C33:C35"/>
    <mergeCell ref="D33:D35"/>
    <mergeCell ref="E33:E35"/>
    <mergeCell ref="F34:G34"/>
    <mergeCell ref="H34:I34"/>
    <mergeCell ref="J34:K34"/>
    <mergeCell ref="Q24:Q26"/>
    <mergeCell ref="R24:R26"/>
    <mergeCell ref="S24:S26"/>
    <mergeCell ref="A31:S31"/>
    <mergeCell ref="A32:S32"/>
    <mergeCell ref="L24:L26"/>
    <mergeCell ref="M24:M26"/>
    <mergeCell ref="N24:N26"/>
    <mergeCell ref="O24:O26"/>
    <mergeCell ref="P24:P26"/>
    <mergeCell ref="F24:K24"/>
    <mergeCell ref="A24:A26"/>
    <mergeCell ref="B24:B26"/>
    <mergeCell ref="C24:C26"/>
    <mergeCell ref="D24:D26"/>
    <mergeCell ref="E24:E26"/>
    <mergeCell ref="F25:G25"/>
    <mergeCell ref="H25:I25"/>
    <mergeCell ref="J25:K25"/>
    <mergeCell ref="Q17:Q19"/>
    <mergeCell ref="R17:R19"/>
    <mergeCell ref="S17:S19"/>
    <mergeCell ref="A22:S22"/>
    <mergeCell ref="A23:S23"/>
    <mergeCell ref="L17:L19"/>
    <mergeCell ref="M17:M19"/>
    <mergeCell ref="N17:N19"/>
    <mergeCell ref="O17:O19"/>
    <mergeCell ref="P17:P19"/>
    <mergeCell ref="F17:K17"/>
    <mergeCell ref="A17:A19"/>
    <mergeCell ref="B17:B19"/>
    <mergeCell ref="C17:C19"/>
    <mergeCell ref="D17:D19"/>
    <mergeCell ref="E17:E19"/>
    <mergeCell ref="F18:G18"/>
    <mergeCell ref="H18:I18"/>
    <mergeCell ref="J18:K18"/>
    <mergeCell ref="Q10:Q12"/>
    <mergeCell ref="R10:R12"/>
    <mergeCell ref="S10:S12"/>
    <mergeCell ref="A15:S15"/>
    <mergeCell ref="A16:S16"/>
    <mergeCell ref="L10:L12"/>
    <mergeCell ref="M10:M12"/>
    <mergeCell ref="N10:N12"/>
    <mergeCell ref="O10:O12"/>
    <mergeCell ref="P10:P12"/>
    <mergeCell ref="F10:K10"/>
    <mergeCell ref="A10:A12"/>
    <mergeCell ref="B10:B12"/>
    <mergeCell ref="C10:C12"/>
    <mergeCell ref="D10:D12"/>
    <mergeCell ref="E10:E12"/>
    <mergeCell ref="F11:G11"/>
    <mergeCell ref="H11:I11"/>
    <mergeCell ref="J11:K11"/>
    <mergeCell ref="Q3:Q5"/>
    <mergeCell ref="R3:R5"/>
    <mergeCell ref="S3:S5"/>
    <mergeCell ref="A8:S8"/>
    <mergeCell ref="A9:S9"/>
    <mergeCell ref="A1:S1"/>
    <mergeCell ref="A2:S2"/>
    <mergeCell ref="F3:K3"/>
    <mergeCell ref="A3:A5"/>
    <mergeCell ref="B3:B5"/>
    <mergeCell ref="C3:C5"/>
    <mergeCell ref="D3:D5"/>
    <mergeCell ref="E3:E5"/>
    <mergeCell ref="F4:G4"/>
    <mergeCell ref="H4:I4"/>
    <mergeCell ref="J4:K4"/>
    <mergeCell ref="L3:L5"/>
    <mergeCell ref="M3:M5"/>
    <mergeCell ref="N3:N5"/>
    <mergeCell ref="O3:O5"/>
    <mergeCell ref="P3:P5"/>
  </mergeCells>
  <dataValidations count="1">
    <dataValidation type="list" allowBlank="1" sqref="G13 K6 K36 K27:K29 K20 K13 I6 I36 I27:I29 I20 I13 G6 G36 G27:G29 G20" xr:uid="{00000000-0002-0000-0600-000000000000}">
      <formula1>"зачёт,незачёт"</formula1>
    </dataValidation>
  </dataValidations>
  <pageMargins left="0.7" right="0.7" top="0.75" bottom="0.75" header="0.3" footer="0.3"/>
  <pageSetup orientation="portrait" horizontalDpi="4294967295" verticalDpi="429496729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R21"/>
  <sheetViews>
    <sheetView workbookViewId="0"/>
  </sheetViews>
  <sheetFormatPr defaultRowHeight="15" x14ac:dyDescent="0.25"/>
  <cols>
    <col min="1" max="1" width="6" customWidth="1"/>
    <col min="2" max="2" width="34" customWidth="1"/>
    <col min="3" max="3" width="16" customWidth="1"/>
    <col min="4" max="4" width="12" customWidth="1"/>
    <col min="5" max="10" width="11" customWidth="1"/>
    <col min="11" max="11" width="12" customWidth="1"/>
    <col min="13" max="13" width="12" customWidth="1"/>
    <col min="14" max="14" width="13" customWidth="1"/>
    <col min="15" max="15" width="12" customWidth="1"/>
    <col min="16" max="16" width="20" customWidth="1"/>
    <col min="17" max="17" width="10" customWidth="1"/>
    <col min="18" max="18" width="22" customWidth="1"/>
  </cols>
  <sheetData>
    <row r="1" spans="1:18" ht="17.25" x14ac:dyDescent="0.25">
      <c r="A1" s="11" t="s">
        <v>70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</row>
    <row r="2" spans="1:18" ht="15.75" x14ac:dyDescent="0.25">
      <c r="A2" s="13" t="s">
        <v>100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</row>
    <row r="3" spans="1:18" x14ac:dyDescent="0.25">
      <c r="A3" s="14" t="s">
        <v>101</v>
      </c>
      <c r="B3" s="14" t="s">
        <v>8</v>
      </c>
      <c r="C3" s="14" t="s">
        <v>11</v>
      </c>
      <c r="D3" s="14" t="s">
        <v>102</v>
      </c>
      <c r="E3" s="14" t="s">
        <v>103</v>
      </c>
      <c r="F3" s="14"/>
      <c r="G3" s="14"/>
      <c r="H3" s="14"/>
      <c r="I3" s="14"/>
      <c r="J3" s="14"/>
      <c r="K3" s="14" t="s">
        <v>104</v>
      </c>
      <c r="L3" s="14" t="s">
        <v>105</v>
      </c>
      <c r="M3" s="14" t="s">
        <v>106</v>
      </c>
      <c r="N3" s="14" t="s">
        <v>107</v>
      </c>
      <c r="O3" s="14" t="s">
        <v>108</v>
      </c>
      <c r="P3" s="14" t="s">
        <v>109</v>
      </c>
      <c r="Q3" s="14" t="s">
        <v>110</v>
      </c>
      <c r="R3" s="14" t="s">
        <v>111</v>
      </c>
    </row>
    <row r="4" spans="1:18" x14ac:dyDescent="0.25">
      <c r="A4" s="14"/>
      <c r="B4" s="14"/>
      <c r="C4" s="14"/>
      <c r="D4" s="14"/>
      <c r="E4" s="14">
        <v>1</v>
      </c>
      <c r="F4" s="14"/>
      <c r="G4" s="14">
        <v>2</v>
      </c>
      <c r="H4" s="14"/>
      <c r="I4" s="14">
        <v>3</v>
      </c>
      <c r="J4" s="14"/>
      <c r="K4" s="14"/>
      <c r="L4" s="14"/>
      <c r="M4" s="14"/>
      <c r="N4" s="14"/>
      <c r="O4" s="14"/>
      <c r="P4" s="14"/>
      <c r="Q4" s="14"/>
      <c r="R4" s="14"/>
    </row>
    <row r="5" spans="1:18" ht="22.5" x14ac:dyDescent="0.25">
      <c r="A5" s="14"/>
      <c r="B5" s="14"/>
      <c r="C5" s="14"/>
      <c r="D5" s="14"/>
      <c r="E5" s="5" t="s">
        <v>112</v>
      </c>
      <c r="F5" s="5" t="s">
        <v>113</v>
      </c>
      <c r="G5" s="5" t="s">
        <v>112</v>
      </c>
      <c r="H5" s="5" t="s">
        <v>113</v>
      </c>
      <c r="I5" s="5" t="s">
        <v>112</v>
      </c>
      <c r="J5" s="5" t="s">
        <v>113</v>
      </c>
      <c r="K5" s="14"/>
      <c r="L5" s="14"/>
      <c r="M5" s="14"/>
      <c r="N5" s="14"/>
      <c r="O5" s="14"/>
      <c r="P5" s="14"/>
      <c r="Q5" s="14"/>
      <c r="R5" s="14"/>
    </row>
    <row r="6" spans="1:18" ht="24" x14ac:dyDescent="0.25">
      <c r="A6" s="2">
        <v>1</v>
      </c>
      <c r="B6" s="3" t="s">
        <v>54</v>
      </c>
      <c r="C6" s="2" t="s">
        <v>36</v>
      </c>
      <c r="D6" s="2">
        <v>88.25</v>
      </c>
      <c r="E6" s="2">
        <v>72.5</v>
      </c>
      <c r="F6" s="2" t="s">
        <v>25</v>
      </c>
      <c r="G6" s="2">
        <v>75</v>
      </c>
      <c r="H6" s="2" t="s">
        <v>25</v>
      </c>
      <c r="I6" s="2">
        <v>77.5</v>
      </c>
      <c r="J6" s="2" t="s">
        <v>25</v>
      </c>
      <c r="K6" s="2">
        <f>MAX(IF(F6="зачёт",E6,0),IF(H6="зачёт",G6,0),IF(J6="зачёт",I6,0))</f>
        <v>77.5</v>
      </c>
      <c r="L6" s="2">
        <f>IF(N($K6)=0,"",SUMPRODUCT(($C$6:$C$9=$C6)*($K$6:$K$9&gt;$K6))+1)</f>
        <v>1</v>
      </c>
      <c r="M6" s="2">
        <f>IFERROR(500/(-216.0475144+16.2606339*D6+(-0.002388645)*D6^2+(-0.00113732)*D6^3+(0.00000701863)*D6^4+(-0.00000001291)*D6^5),"")</f>
        <v>0.64492963204152909</v>
      </c>
      <c r="N6" s="2">
        <f>IFERROR(K6*M6,"")</f>
        <v>49.982046483218504</v>
      </c>
      <c r="O6" s="2">
        <f>IF(N($N6)=0,"",SUMPRODUCT(($N$6:$N$9&gt;$N6)*1)+1)</f>
        <v>1</v>
      </c>
      <c r="P6" s="3" t="s">
        <v>117</v>
      </c>
      <c r="Q6" s="2">
        <f>IFERROR(CHOOSE(L6,12,9,8,7,6,5,4,3,2,1),"")</f>
        <v>12</v>
      </c>
      <c r="R6" s="3" t="s">
        <v>118</v>
      </c>
    </row>
    <row r="7" spans="1:18" x14ac:dyDescent="0.25">
      <c r="A7" s="2">
        <v>2</v>
      </c>
      <c r="B7" s="3" t="s">
        <v>71</v>
      </c>
      <c r="C7" s="2" t="s">
        <v>24</v>
      </c>
      <c r="D7" s="2">
        <v>96.65</v>
      </c>
      <c r="E7" s="2">
        <v>50</v>
      </c>
      <c r="F7" s="2" t="s">
        <v>25</v>
      </c>
      <c r="G7" s="2">
        <v>60</v>
      </c>
      <c r="H7" s="2" t="s">
        <v>25</v>
      </c>
      <c r="I7" s="2">
        <v>62.5</v>
      </c>
      <c r="J7" s="2" t="s">
        <v>25</v>
      </c>
      <c r="K7" s="2">
        <f>MAX(IF(F7="зачёт",E7,0),IF(H7="зачёт",G7,0),IF(J7="зачёт",I7,0))</f>
        <v>62.5</v>
      </c>
      <c r="L7" s="2">
        <f>IF(N($K7)=0,"",SUMPRODUCT(($C$6:$C$9=$C7)*($K$6:$K$9&gt;$K7))+1)</f>
        <v>1</v>
      </c>
      <c r="M7" s="2">
        <f>IFERROR(500/(-216.0475144+16.2606339*D7+(-0.002388645)*D7^2+(-0.00113732)*D7^3+(0.00000701863)*D7^4+(-0.00000001291)*D7^5),"")</f>
        <v>0.6172976103538701</v>
      </c>
      <c r="N7" s="2">
        <f>IFERROR(K7*M7,"")</f>
        <v>38.581100647116884</v>
      </c>
      <c r="O7" s="2">
        <f>IF(N($N7)=0,"",SUMPRODUCT(($N$6:$N$9&gt;$N7)*1)+1)</f>
        <v>3</v>
      </c>
      <c r="P7" s="3" t="s">
        <v>136</v>
      </c>
      <c r="Q7" s="2">
        <f>IFERROR(CHOOSE(L7,12,9,8,7,6,5,4,3,2,1),"")</f>
        <v>12</v>
      </c>
      <c r="R7" s="3" t="s">
        <v>115</v>
      </c>
    </row>
    <row r="8" spans="1:18" ht="24" x14ac:dyDescent="0.25">
      <c r="A8" s="2">
        <v>3</v>
      </c>
      <c r="B8" s="3" t="s">
        <v>67</v>
      </c>
      <c r="C8" s="2" t="s">
        <v>56</v>
      </c>
      <c r="D8" s="2">
        <v>102.9</v>
      </c>
      <c r="E8" s="2">
        <v>80</v>
      </c>
      <c r="F8" s="2" t="s">
        <v>25</v>
      </c>
      <c r="G8" s="2">
        <v>82.5</v>
      </c>
      <c r="H8" s="2" t="s">
        <v>25</v>
      </c>
      <c r="I8" s="2">
        <v>85</v>
      </c>
      <c r="J8" s="2" t="s">
        <v>26</v>
      </c>
      <c r="K8" s="2">
        <f>MAX(IF(F8="зачёт",E8,0),IF(H8="зачёт",G8,0),IF(J8="зачёт",I8,0))</f>
        <v>82.5</v>
      </c>
      <c r="L8" s="2">
        <f>IF(N($K8)=0,"",SUMPRODUCT(($C$6:$C$9=$C8)*($K$6:$K$9&gt;$K8))+1)</f>
        <v>1</v>
      </c>
      <c r="M8" s="2">
        <f>IFERROR(500/(-216.0475144+16.2606339*D8+(-0.002388645)*D8^2+(-0.00113732)*D8^3+(0.00000701863)*D8^4+(-0.00000001291)*D8^5),"")</f>
        <v>0.60192503486540616</v>
      </c>
      <c r="N8" s="2">
        <f>IFERROR(K8*M8,"")</f>
        <v>49.658815376396007</v>
      </c>
      <c r="O8" s="2">
        <f>IF(N($N8)=0,"",SUMPRODUCT(($N$6:$N$9&gt;$N8)*1)+1)</f>
        <v>2</v>
      </c>
      <c r="P8" s="3" t="s">
        <v>117</v>
      </c>
      <c r="Q8" s="2">
        <f>IFERROR(CHOOSE(L8,12,9,8,7,6,5,4,3,2,1),"")</f>
        <v>12</v>
      </c>
      <c r="R8" s="3" t="s">
        <v>118</v>
      </c>
    </row>
    <row r="9" spans="1:18" x14ac:dyDescent="0.25">
      <c r="A9" s="2">
        <v>4</v>
      </c>
      <c r="B9" s="3" t="s">
        <v>68</v>
      </c>
      <c r="C9" s="2" t="s">
        <v>56</v>
      </c>
      <c r="D9" s="2">
        <v>102.5</v>
      </c>
      <c r="E9" s="2">
        <v>50</v>
      </c>
      <c r="F9" s="2" t="s">
        <v>25</v>
      </c>
      <c r="G9" s="2">
        <v>60</v>
      </c>
      <c r="H9" s="2" t="s">
        <v>26</v>
      </c>
      <c r="I9" s="2"/>
      <c r="J9" s="2" t="s">
        <v>26</v>
      </c>
      <c r="K9" s="2">
        <f>MAX(IF(F9="зачёт",E9,0),IF(H9="зачёт",G9,0),IF(J9="зачёт",I9,0))</f>
        <v>50</v>
      </c>
      <c r="L9" s="2">
        <f>IF(N($K9)=0,"",SUMPRODUCT(($C$6:$C$9=$C9)*($K$6:$K$9&gt;$K9))+1)</f>
        <v>2</v>
      </c>
      <c r="M9" s="2">
        <f>IFERROR(500/(-216.0475144+16.2606339*D9+(-0.002388645)*D9^2+(-0.00113732)*D9^3+(0.00000701863)*D9^4+(-0.00000001291)*D9^5),"")</f>
        <v>0.60279954109025591</v>
      </c>
      <c r="N9" s="2">
        <f>IFERROR(K9*M9,"")</f>
        <v>30.139977054512794</v>
      </c>
      <c r="O9" s="2">
        <f>IF(N($N9)=0,"",SUMPRODUCT(($N$6:$N$9&gt;$N9)*1)+1)</f>
        <v>4</v>
      </c>
      <c r="P9" s="3" t="s">
        <v>114</v>
      </c>
      <c r="Q9" s="2">
        <f>IFERROR(CHOOSE(L9,12,9,8,7,6,5,4,3,2,1),"")</f>
        <v>9</v>
      </c>
      <c r="R9" s="3" t="s">
        <v>115</v>
      </c>
    </row>
    <row r="11" spans="1:18" ht="17.25" x14ac:dyDescent="0.25">
      <c r="A11" s="11" t="s">
        <v>70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</row>
    <row r="12" spans="1:18" ht="15.75" x14ac:dyDescent="0.25">
      <c r="A12" s="13" t="s">
        <v>116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</row>
    <row r="13" spans="1:18" x14ac:dyDescent="0.25">
      <c r="A13" s="14" t="s">
        <v>101</v>
      </c>
      <c r="B13" s="14" t="s">
        <v>8</v>
      </c>
      <c r="C13" s="14" t="s">
        <v>11</v>
      </c>
      <c r="D13" s="14" t="s">
        <v>102</v>
      </c>
      <c r="E13" s="14" t="s">
        <v>103</v>
      </c>
      <c r="F13" s="14"/>
      <c r="G13" s="14"/>
      <c r="H13" s="14"/>
      <c r="I13" s="14"/>
      <c r="J13" s="14"/>
      <c r="K13" s="14" t="s">
        <v>104</v>
      </c>
      <c r="L13" s="14" t="s">
        <v>105</v>
      </c>
      <c r="M13" s="14" t="s">
        <v>106</v>
      </c>
      <c r="N13" s="14" t="s">
        <v>107</v>
      </c>
      <c r="O13" s="14" t="s">
        <v>108</v>
      </c>
      <c r="P13" s="14" t="s">
        <v>109</v>
      </c>
      <c r="Q13" s="14" t="s">
        <v>110</v>
      </c>
      <c r="R13" s="14" t="s">
        <v>111</v>
      </c>
    </row>
    <row r="14" spans="1:18" x14ac:dyDescent="0.25">
      <c r="A14" s="14"/>
      <c r="B14" s="14"/>
      <c r="C14" s="14"/>
      <c r="D14" s="14"/>
      <c r="E14" s="14">
        <v>1</v>
      </c>
      <c r="F14" s="14"/>
      <c r="G14" s="14">
        <v>2</v>
      </c>
      <c r="H14" s="14"/>
      <c r="I14" s="14">
        <v>3</v>
      </c>
      <c r="J14" s="14"/>
      <c r="K14" s="14"/>
      <c r="L14" s="14"/>
      <c r="M14" s="14"/>
      <c r="N14" s="14"/>
      <c r="O14" s="14"/>
      <c r="P14" s="14"/>
      <c r="Q14" s="14"/>
      <c r="R14" s="14"/>
    </row>
    <row r="15" spans="1:18" ht="22.5" x14ac:dyDescent="0.25">
      <c r="A15" s="14"/>
      <c r="B15" s="14"/>
      <c r="C15" s="14"/>
      <c r="D15" s="14"/>
      <c r="E15" s="5" t="s">
        <v>112</v>
      </c>
      <c r="F15" s="5" t="s">
        <v>113</v>
      </c>
      <c r="G15" s="5" t="s">
        <v>112</v>
      </c>
      <c r="H15" s="5" t="s">
        <v>113</v>
      </c>
      <c r="I15" s="5" t="s">
        <v>112</v>
      </c>
      <c r="J15" s="5" t="s">
        <v>113</v>
      </c>
      <c r="K15" s="14"/>
      <c r="L15" s="14"/>
      <c r="M15" s="14"/>
      <c r="N15" s="14"/>
      <c r="O15" s="14"/>
      <c r="P15" s="14"/>
      <c r="Q15" s="14"/>
      <c r="R15" s="14"/>
    </row>
    <row r="16" spans="1:18" ht="24" x14ac:dyDescent="0.25">
      <c r="A16" s="2">
        <v>1</v>
      </c>
      <c r="B16" s="3" t="s">
        <v>57</v>
      </c>
      <c r="C16" s="2" t="s">
        <v>58</v>
      </c>
      <c r="D16" s="2">
        <v>51.7</v>
      </c>
      <c r="E16" s="2">
        <v>27.5</v>
      </c>
      <c r="F16" s="2" t="s">
        <v>25</v>
      </c>
      <c r="G16" s="2">
        <v>30</v>
      </c>
      <c r="H16" s="2" t="s">
        <v>25</v>
      </c>
      <c r="I16" s="2">
        <v>32.5</v>
      </c>
      <c r="J16" s="2" t="s">
        <v>25</v>
      </c>
      <c r="K16" s="2">
        <f>MAX(IF(F16="зачёт",E16,0),IF(H16="зачёт",G16,0),IF(J16="зачёт",I16,0))</f>
        <v>32.5</v>
      </c>
      <c r="L16" s="2">
        <f>IF(N($K16)=0,"",SUMPRODUCT(($C$16:$C$16=$C16)*($K$16:$K$16&gt;$K16))+1)</f>
        <v>1</v>
      </c>
      <c r="M16" s="2">
        <f>IFERROR(500/(594.31747775582+-27.23842536447*D16+(0.82112226871)*D16^2+(-0.00930733913)*D16^3+(0.00004731582)*D16^4+(-0.00000009054)*D16^5),"")</f>
        <v>1.2522156705801344</v>
      </c>
      <c r="N16" s="2">
        <f>IFERROR(K16*M16,"")</f>
        <v>40.697009293854364</v>
      </c>
      <c r="O16" s="2">
        <f>IF(N($N16)=0,"",SUMPRODUCT(($N$16:$N$16&gt;$N16)*1)+1)</f>
        <v>1</v>
      </c>
      <c r="P16" s="3" t="s">
        <v>117</v>
      </c>
      <c r="Q16" s="2">
        <f>IFERROR(CHOOSE(L16,12,9,8,7,6,5,4,3,2,1),"")</f>
        <v>12</v>
      </c>
      <c r="R16" s="3" t="s">
        <v>132</v>
      </c>
    </row>
    <row r="19" spans="1:12" x14ac:dyDescent="0.25">
      <c r="A19" s="15" t="s">
        <v>119</v>
      </c>
      <c r="B19" s="15"/>
      <c r="C19" s="15"/>
      <c r="D19" s="15"/>
      <c r="L19" s="6" t="s">
        <v>120</v>
      </c>
    </row>
    <row r="21" spans="1:12" x14ac:dyDescent="0.25">
      <c r="A21" s="15" t="s">
        <v>121</v>
      </c>
      <c r="B21" s="15"/>
      <c r="C21" s="15"/>
      <c r="D21" s="15"/>
      <c r="L21" s="6" t="s">
        <v>122</v>
      </c>
    </row>
  </sheetData>
  <mergeCells count="38">
    <mergeCell ref="A21:D21"/>
    <mergeCell ref="O13:O15"/>
    <mergeCell ref="P13:P15"/>
    <mergeCell ref="Q13:Q15"/>
    <mergeCell ref="R13:R15"/>
    <mergeCell ref="A19:D19"/>
    <mergeCell ref="Q3:Q5"/>
    <mergeCell ref="R3:R5"/>
    <mergeCell ref="A11:R11"/>
    <mergeCell ref="A12:R12"/>
    <mergeCell ref="E13:J13"/>
    <mergeCell ref="A13:A15"/>
    <mergeCell ref="B13:B15"/>
    <mergeCell ref="C13:C15"/>
    <mergeCell ref="D13:D15"/>
    <mergeCell ref="E14:F14"/>
    <mergeCell ref="G14:H14"/>
    <mergeCell ref="I14:J14"/>
    <mergeCell ref="K13:K15"/>
    <mergeCell ref="L13:L15"/>
    <mergeCell ref="M13:M15"/>
    <mergeCell ref="N13:N15"/>
    <mergeCell ref="A1:R1"/>
    <mergeCell ref="A2:R2"/>
    <mergeCell ref="E3:J3"/>
    <mergeCell ref="A3:A5"/>
    <mergeCell ref="B3:B5"/>
    <mergeCell ref="C3:C5"/>
    <mergeCell ref="D3:D5"/>
    <mergeCell ref="E4:F4"/>
    <mergeCell ref="G4:H4"/>
    <mergeCell ref="I4:J4"/>
    <mergeCell ref="K3:K5"/>
    <mergeCell ref="L3:L5"/>
    <mergeCell ref="M3:M5"/>
    <mergeCell ref="N3:N5"/>
    <mergeCell ref="O3:O5"/>
    <mergeCell ref="P3:P5"/>
  </mergeCells>
  <dataValidations count="1">
    <dataValidation type="list" allowBlank="1" sqref="F16 J6:J9 J16 H6:H9 H16 F6:F9" xr:uid="{00000000-0002-0000-0700-000000000000}">
      <formula1>"зачёт,незачёт"</formula1>
    </dataValidation>
  </dataValidations>
  <pageMargins left="0.7" right="0.7" top="0.75" bottom="0.75" header="0.3" footer="0.3"/>
  <pageSetup orientation="portrait" horizontalDpi="4294967295" verticalDpi="429496729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R11"/>
  <sheetViews>
    <sheetView workbookViewId="0"/>
  </sheetViews>
  <sheetFormatPr defaultRowHeight="15" x14ac:dyDescent="0.25"/>
  <cols>
    <col min="1" max="1" width="6" customWidth="1"/>
    <col min="2" max="2" width="34" customWidth="1"/>
    <col min="3" max="3" width="16" customWidth="1"/>
    <col min="4" max="4" width="12" customWidth="1"/>
    <col min="5" max="10" width="11" customWidth="1"/>
    <col min="11" max="11" width="12" customWidth="1"/>
    <col min="13" max="13" width="12" customWidth="1"/>
    <col min="14" max="14" width="13" customWidth="1"/>
    <col min="15" max="15" width="12" customWidth="1"/>
    <col min="16" max="16" width="20" customWidth="1"/>
    <col min="17" max="17" width="10" customWidth="1"/>
    <col min="18" max="18" width="22" customWidth="1"/>
  </cols>
  <sheetData>
    <row r="1" spans="1:18" ht="17.25" x14ac:dyDescent="0.25">
      <c r="A1" s="11" t="s">
        <v>72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</row>
    <row r="2" spans="1:18" ht="15.75" x14ac:dyDescent="0.25">
      <c r="A2" s="13" t="s">
        <v>100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</row>
    <row r="3" spans="1:18" x14ac:dyDescent="0.25">
      <c r="A3" s="14" t="s">
        <v>101</v>
      </c>
      <c r="B3" s="14" t="s">
        <v>8</v>
      </c>
      <c r="C3" s="14" t="s">
        <v>11</v>
      </c>
      <c r="D3" s="14" t="s">
        <v>102</v>
      </c>
      <c r="E3" s="14" t="s">
        <v>103</v>
      </c>
      <c r="F3" s="14"/>
      <c r="G3" s="14"/>
      <c r="H3" s="14"/>
      <c r="I3" s="14"/>
      <c r="J3" s="14"/>
      <c r="K3" s="14" t="s">
        <v>104</v>
      </c>
      <c r="L3" s="14" t="s">
        <v>105</v>
      </c>
      <c r="M3" s="14" t="s">
        <v>106</v>
      </c>
      <c r="N3" s="14" t="s">
        <v>107</v>
      </c>
      <c r="O3" s="14" t="s">
        <v>108</v>
      </c>
      <c r="P3" s="14" t="s">
        <v>109</v>
      </c>
      <c r="Q3" s="14" t="s">
        <v>110</v>
      </c>
      <c r="R3" s="14" t="s">
        <v>111</v>
      </c>
    </row>
    <row r="4" spans="1:18" x14ac:dyDescent="0.25">
      <c r="A4" s="14"/>
      <c r="B4" s="14"/>
      <c r="C4" s="14"/>
      <c r="D4" s="14"/>
      <c r="E4" s="14">
        <v>1</v>
      </c>
      <c r="F4" s="14"/>
      <c r="G4" s="14">
        <v>2</v>
      </c>
      <c r="H4" s="14"/>
      <c r="I4" s="14">
        <v>3</v>
      </c>
      <c r="J4" s="14"/>
      <c r="K4" s="14"/>
      <c r="L4" s="14"/>
      <c r="M4" s="14"/>
      <c r="N4" s="14"/>
      <c r="O4" s="14"/>
      <c r="P4" s="14"/>
      <c r="Q4" s="14"/>
      <c r="R4" s="14"/>
    </row>
    <row r="5" spans="1:18" ht="22.5" x14ac:dyDescent="0.25">
      <c r="A5" s="14"/>
      <c r="B5" s="14"/>
      <c r="C5" s="14"/>
      <c r="D5" s="14"/>
      <c r="E5" s="5" t="s">
        <v>112</v>
      </c>
      <c r="F5" s="5" t="s">
        <v>113</v>
      </c>
      <c r="G5" s="5" t="s">
        <v>112</v>
      </c>
      <c r="H5" s="5" t="s">
        <v>113</v>
      </c>
      <c r="I5" s="5" t="s">
        <v>112</v>
      </c>
      <c r="J5" s="5" t="s">
        <v>113</v>
      </c>
      <c r="K5" s="14"/>
      <c r="L5" s="14"/>
      <c r="M5" s="14"/>
      <c r="N5" s="14"/>
      <c r="O5" s="14"/>
      <c r="P5" s="14"/>
      <c r="Q5" s="14"/>
      <c r="R5" s="14"/>
    </row>
    <row r="6" spans="1:18" x14ac:dyDescent="0.25">
      <c r="A6" s="2">
        <v>1</v>
      </c>
      <c r="B6" s="3" t="s">
        <v>68</v>
      </c>
      <c r="C6" s="2" t="s">
        <v>56</v>
      </c>
      <c r="D6" s="2">
        <v>102.5</v>
      </c>
      <c r="E6" s="2">
        <v>50</v>
      </c>
      <c r="F6" s="2" t="s">
        <v>25</v>
      </c>
      <c r="G6" s="2">
        <v>70</v>
      </c>
      <c r="H6" s="2" t="s">
        <v>25</v>
      </c>
      <c r="I6" s="2"/>
      <c r="J6" s="2" t="s">
        <v>26</v>
      </c>
      <c r="K6" s="2">
        <f>MAX(IF(F6="зачёт",E6,0),IF(H6="зачёт",G6,0),IF(J6="зачёт",I6,0))</f>
        <v>70</v>
      </c>
      <c r="L6" s="2">
        <f>IF(N($K6)=0,"",SUMPRODUCT(($C$6:$C$6=$C6)*($K$6:$K$6&gt;$K6))+1)</f>
        <v>1</v>
      </c>
      <c r="M6" s="2">
        <f>IFERROR(500/(-216.0475144+16.2606339*D6+(-0.002388645)*D6^2+(-0.00113732)*D6^3+(0.00000701863)*D6^4+(-0.00000001291)*D6^5),"")</f>
        <v>0.60279954109025591</v>
      </c>
      <c r="N6" s="2">
        <f>IFERROR(K6*M6,"")</f>
        <v>42.195967876317916</v>
      </c>
      <c r="O6" s="2">
        <f>IF(N($N6)=0,"",SUMPRODUCT(($N$6:$N$6&gt;$N6)*1)+1)</f>
        <v>1</v>
      </c>
      <c r="P6" s="3" t="s">
        <v>114</v>
      </c>
      <c r="Q6" s="2">
        <f>IFERROR(CHOOSE(L6,12,9,8,7,6,5,4,3,2,1),"")</f>
        <v>12</v>
      </c>
      <c r="R6" s="3" t="s">
        <v>115</v>
      </c>
    </row>
    <row r="9" spans="1:18" x14ac:dyDescent="0.25">
      <c r="A9" s="15" t="s">
        <v>119</v>
      </c>
      <c r="B9" s="15"/>
      <c r="C9" s="15"/>
      <c r="D9" s="15"/>
      <c r="L9" s="6" t="s">
        <v>120</v>
      </c>
    </row>
    <row r="11" spans="1:18" x14ac:dyDescent="0.25">
      <c r="A11" s="15" t="s">
        <v>121</v>
      </c>
      <c r="B11" s="15"/>
      <c r="C11" s="15"/>
      <c r="D11" s="15"/>
      <c r="L11" s="6" t="s">
        <v>122</v>
      </c>
    </row>
  </sheetData>
  <mergeCells count="20">
    <mergeCell ref="Q3:Q5"/>
    <mergeCell ref="R3:R5"/>
    <mergeCell ref="A9:D9"/>
    <mergeCell ref="A11:D11"/>
    <mergeCell ref="A1:R1"/>
    <mergeCell ref="A2:R2"/>
    <mergeCell ref="E3:J3"/>
    <mergeCell ref="A3:A5"/>
    <mergeCell ref="B3:B5"/>
    <mergeCell ref="C3:C5"/>
    <mergeCell ref="D3:D5"/>
    <mergeCell ref="E4:F4"/>
    <mergeCell ref="G4:H4"/>
    <mergeCell ref="I4:J4"/>
    <mergeCell ref="K3:K5"/>
    <mergeCell ref="L3:L5"/>
    <mergeCell ref="M3:M5"/>
    <mergeCell ref="N3:N5"/>
    <mergeCell ref="O3:O5"/>
    <mergeCell ref="P3:P5"/>
  </mergeCells>
  <dataValidations count="1">
    <dataValidation type="list" allowBlank="1" sqref="F6 J6 H6" xr:uid="{00000000-0002-0000-0800-000000000000}">
      <formula1>"зачёт,незачёт"</formula1>
    </dataValidation>
  </dataValidation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18</vt:i4>
      </vt:variant>
    </vt:vector>
  </HeadingPairs>
  <TitlesOfParts>
    <vt:vector size="18" baseType="lpstr">
      <vt:lpstr>Титул</vt:lpstr>
      <vt:lpstr>Офлайн-ввод</vt:lpstr>
      <vt:lpstr>Жим штанги стоя</vt:lpstr>
      <vt:lpstr>Военный жим</vt:lpstr>
      <vt:lpstr>Тяга «Ось Аполлона»</vt:lpstr>
      <vt:lpstr>Подъем на бицепс «Экстремальный</vt:lpstr>
      <vt:lpstr>Подъем на бицепс «Классический»</vt:lpstr>
      <vt:lpstr>Подъем на бицепс «Строгий»</vt:lpstr>
      <vt:lpstr>Подъем на бицепс «Ось Аполлона»</vt:lpstr>
      <vt:lpstr>Однократные подтягивания с д.в.</vt:lpstr>
      <vt:lpstr>Однократные подъемы на брусьях</vt:lpstr>
      <vt:lpstr>Русский жим</vt:lpstr>
      <vt:lpstr>Военный жим многоповторный</vt:lpstr>
      <vt:lpstr>Русская тяга</vt:lpstr>
      <vt:lpstr>Народная тяга</vt:lpstr>
      <vt:lpstr>Бицепсовое троеборье</vt:lpstr>
      <vt:lpstr>Однократные подъемы, двоеборье</vt:lpstr>
      <vt:lpstr>Командный зачет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2026-09-06T19:33:25Z</dcterms:created>
  <dcterms:modified xsi:type="dcterms:W3CDTF">2026-09-09T06:33:51Z</dcterms:modified>
  <cp:category/>
</cp:coreProperties>
</file>